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0860" windowHeight="6150" activeTab="2"/>
  </bookViews>
  <sheets>
    <sheet name="Menu" sheetId="1" r:id="rId1"/>
    <sheet name="explanation" sheetId="2" r:id="rId2"/>
    <sheet name="Simulation" sheetId="3" r:id="rId3"/>
    <sheet name="Calculations" sheetId="4" r:id="rId4"/>
    <sheet name="Calculations2" sheetId="5" r:id="rId5"/>
  </sheets>
  <externalReferences>
    <externalReference r:id="rId8"/>
  </externalReference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<sst xmlns="http://schemas.openxmlformats.org/spreadsheetml/2006/main" count="244" uniqueCount="132">
  <si>
    <t>Delta</t>
  </si>
  <si>
    <t>Rho</t>
  </si>
  <si>
    <t>Gamma</t>
  </si>
  <si>
    <t>Beta</t>
  </si>
  <si>
    <t>Alpha</t>
  </si>
  <si>
    <t>Phi 1</t>
  </si>
  <si>
    <t>Phi 2</t>
  </si>
  <si>
    <t>Sigma</t>
  </si>
  <si>
    <t>Model</t>
  </si>
  <si>
    <t>Region 1</t>
  </si>
  <si>
    <t>Epsilon</t>
  </si>
  <si>
    <t>Lambda 1</t>
  </si>
  <si>
    <t>Region 2</t>
  </si>
  <si>
    <t>Initial value</t>
  </si>
  <si>
    <t>Quality</t>
  </si>
  <si>
    <t>Initial nominal wage</t>
  </si>
  <si>
    <t>Income (Y)</t>
  </si>
  <si>
    <t>Price Index (I)</t>
  </si>
  <si>
    <t>Wage rate (W)</t>
  </si>
  <si>
    <t>Real wage (w)</t>
  </si>
  <si>
    <t>Region 3</t>
  </si>
  <si>
    <t>Region 4</t>
  </si>
  <si>
    <t>Region 5</t>
  </si>
  <si>
    <t>Region 6</t>
  </si>
  <si>
    <t>Phi 3</t>
  </si>
  <si>
    <t>Phi 4</t>
  </si>
  <si>
    <t>Phi 5</t>
  </si>
  <si>
    <t>Phi 6</t>
  </si>
  <si>
    <t>Old</t>
  </si>
  <si>
    <t>New</t>
  </si>
  <si>
    <r>
      <t>T</t>
    </r>
    <r>
      <rPr>
        <vertAlign val="subscript"/>
        <sz val="10"/>
        <rFont val="Arial"/>
        <family val="2"/>
      </rPr>
      <t>12</t>
    </r>
  </si>
  <si>
    <r>
      <t>T</t>
    </r>
    <r>
      <rPr>
        <vertAlign val="subscript"/>
        <sz val="10"/>
        <rFont val="Arial"/>
        <family val="2"/>
      </rPr>
      <t>13</t>
    </r>
  </si>
  <si>
    <r>
      <t>T</t>
    </r>
    <r>
      <rPr>
        <vertAlign val="subscript"/>
        <sz val="10"/>
        <rFont val="Arial"/>
        <family val="2"/>
      </rPr>
      <t>14</t>
    </r>
  </si>
  <si>
    <r>
      <t>T</t>
    </r>
    <r>
      <rPr>
        <vertAlign val="subscript"/>
        <sz val="10"/>
        <rFont val="Arial"/>
        <family val="2"/>
      </rPr>
      <t>15</t>
    </r>
  </si>
  <si>
    <r>
      <t>T</t>
    </r>
    <r>
      <rPr>
        <vertAlign val="subscript"/>
        <sz val="10"/>
        <rFont val="Arial"/>
        <family val="2"/>
      </rPr>
      <t>16</t>
    </r>
  </si>
  <si>
    <t>Worker distributions</t>
  </si>
  <si>
    <t>Farm workers</t>
  </si>
  <si>
    <t>Manufacturing workers</t>
  </si>
  <si>
    <t>Lambda 2</t>
  </si>
  <si>
    <t>Lambda 3</t>
  </si>
  <si>
    <t>Lambda 4</t>
  </si>
  <si>
    <t>Lambda 5</t>
  </si>
  <si>
    <t>Lambda 6</t>
  </si>
  <si>
    <t>Transport costs</t>
  </si>
  <si>
    <r>
      <t>T</t>
    </r>
    <r>
      <rPr>
        <vertAlign val="subscript"/>
        <sz val="10"/>
        <rFont val="Arial"/>
        <family val="2"/>
      </rPr>
      <t>21</t>
    </r>
  </si>
  <si>
    <r>
      <t>T</t>
    </r>
    <r>
      <rPr>
        <vertAlign val="subscript"/>
        <sz val="10"/>
        <rFont val="Arial"/>
        <family val="2"/>
      </rPr>
      <t>23</t>
    </r>
  </si>
  <si>
    <r>
      <t>T</t>
    </r>
    <r>
      <rPr>
        <vertAlign val="subscript"/>
        <sz val="10"/>
        <rFont val="Arial"/>
        <family val="2"/>
      </rPr>
      <t>24</t>
    </r>
  </si>
  <si>
    <r>
      <t>T</t>
    </r>
    <r>
      <rPr>
        <vertAlign val="subscript"/>
        <sz val="10"/>
        <rFont val="Arial"/>
        <family val="2"/>
      </rPr>
      <t>25</t>
    </r>
  </si>
  <si>
    <r>
      <t>T</t>
    </r>
    <r>
      <rPr>
        <vertAlign val="subscript"/>
        <sz val="10"/>
        <rFont val="Arial"/>
        <family val="2"/>
      </rPr>
      <t>26</t>
    </r>
  </si>
  <si>
    <r>
      <t>T</t>
    </r>
    <r>
      <rPr>
        <vertAlign val="subscript"/>
        <sz val="10"/>
        <rFont val="Arial"/>
        <family val="2"/>
      </rPr>
      <t>31</t>
    </r>
  </si>
  <si>
    <r>
      <t>T</t>
    </r>
    <r>
      <rPr>
        <vertAlign val="subscript"/>
        <sz val="10"/>
        <rFont val="Arial"/>
        <family val="2"/>
      </rPr>
      <t>32</t>
    </r>
  </si>
  <si>
    <r>
      <t>T</t>
    </r>
    <r>
      <rPr>
        <vertAlign val="subscript"/>
        <sz val="10"/>
        <rFont val="Arial"/>
        <family val="2"/>
      </rPr>
      <t>34</t>
    </r>
  </si>
  <si>
    <r>
      <t>T</t>
    </r>
    <r>
      <rPr>
        <vertAlign val="subscript"/>
        <sz val="10"/>
        <rFont val="Arial"/>
        <family val="2"/>
      </rPr>
      <t>35</t>
    </r>
  </si>
  <si>
    <r>
      <t>T</t>
    </r>
    <r>
      <rPr>
        <vertAlign val="subscript"/>
        <sz val="10"/>
        <rFont val="Arial"/>
        <family val="2"/>
      </rPr>
      <t>36</t>
    </r>
  </si>
  <si>
    <r>
      <t>T</t>
    </r>
    <r>
      <rPr>
        <vertAlign val="subscript"/>
        <sz val="10"/>
        <rFont val="Arial"/>
        <family val="2"/>
      </rPr>
      <t>41</t>
    </r>
  </si>
  <si>
    <r>
      <t>T</t>
    </r>
    <r>
      <rPr>
        <vertAlign val="subscript"/>
        <sz val="10"/>
        <rFont val="Arial"/>
        <family val="2"/>
      </rPr>
      <t>42</t>
    </r>
  </si>
  <si>
    <r>
      <t>T</t>
    </r>
    <r>
      <rPr>
        <vertAlign val="subscript"/>
        <sz val="10"/>
        <rFont val="Arial"/>
        <family val="2"/>
      </rPr>
      <t>43</t>
    </r>
  </si>
  <si>
    <r>
      <t>T</t>
    </r>
    <r>
      <rPr>
        <vertAlign val="subscript"/>
        <sz val="10"/>
        <rFont val="Arial"/>
        <family val="2"/>
      </rPr>
      <t>45</t>
    </r>
  </si>
  <si>
    <r>
      <t>T</t>
    </r>
    <r>
      <rPr>
        <vertAlign val="subscript"/>
        <sz val="10"/>
        <rFont val="Arial"/>
        <family val="2"/>
      </rPr>
      <t>46</t>
    </r>
  </si>
  <si>
    <t>Parameters</t>
  </si>
  <si>
    <t>Labour force (L)</t>
  </si>
  <si>
    <t>Simulation specifications</t>
  </si>
  <si>
    <r>
      <t>T</t>
    </r>
    <r>
      <rPr>
        <vertAlign val="subscript"/>
        <sz val="10"/>
        <rFont val="Arial"/>
        <family val="2"/>
      </rPr>
      <t>51</t>
    </r>
  </si>
  <si>
    <r>
      <t>T</t>
    </r>
    <r>
      <rPr>
        <vertAlign val="subscript"/>
        <sz val="10"/>
        <rFont val="Arial"/>
        <family val="2"/>
      </rPr>
      <t>52</t>
    </r>
  </si>
  <si>
    <r>
      <t>T</t>
    </r>
    <r>
      <rPr>
        <vertAlign val="subscript"/>
        <sz val="10"/>
        <rFont val="Arial"/>
        <family val="2"/>
      </rPr>
      <t>53</t>
    </r>
  </si>
  <si>
    <r>
      <t>T</t>
    </r>
    <r>
      <rPr>
        <vertAlign val="subscript"/>
        <sz val="10"/>
        <rFont val="Arial"/>
        <family val="2"/>
      </rPr>
      <t>54</t>
    </r>
  </si>
  <si>
    <r>
      <t>T</t>
    </r>
    <r>
      <rPr>
        <vertAlign val="subscript"/>
        <sz val="10"/>
        <rFont val="Arial"/>
        <family val="2"/>
      </rPr>
      <t>56</t>
    </r>
  </si>
  <si>
    <r>
      <t>T</t>
    </r>
    <r>
      <rPr>
        <vertAlign val="subscript"/>
        <sz val="10"/>
        <rFont val="Arial"/>
        <family val="2"/>
      </rPr>
      <t>61</t>
    </r>
  </si>
  <si>
    <r>
      <t>T</t>
    </r>
    <r>
      <rPr>
        <vertAlign val="subscript"/>
        <sz val="10"/>
        <rFont val="Arial"/>
        <family val="2"/>
      </rPr>
      <t>62</t>
    </r>
  </si>
  <si>
    <r>
      <t>T</t>
    </r>
    <r>
      <rPr>
        <vertAlign val="subscript"/>
        <sz val="10"/>
        <rFont val="Arial"/>
        <family val="2"/>
      </rPr>
      <t>63</t>
    </r>
  </si>
  <si>
    <r>
      <t>T</t>
    </r>
    <r>
      <rPr>
        <vertAlign val="subscript"/>
        <sz val="10"/>
        <rFont val="Arial"/>
        <family val="2"/>
      </rPr>
      <t>64</t>
    </r>
  </si>
  <si>
    <r>
      <t>T</t>
    </r>
    <r>
      <rPr>
        <vertAlign val="subscript"/>
        <sz val="10"/>
        <rFont val="Arial"/>
        <family val="2"/>
      </rPr>
      <t>65</t>
    </r>
  </si>
  <si>
    <t>Total quality</t>
  </si>
  <si>
    <t>Average real wage</t>
  </si>
  <si>
    <t>n</t>
  </si>
  <si>
    <t>Total</t>
  </si>
  <si>
    <t>Count</t>
  </si>
  <si>
    <t>Distribution of farm workers</t>
  </si>
  <si>
    <t>Initial distribution of manufacturing workers</t>
  </si>
  <si>
    <t>Distribution of workers</t>
  </si>
  <si>
    <t>Final distribution of manufacturing workers</t>
  </si>
  <si>
    <t>Calculations</t>
  </si>
  <si>
    <t>By pushing this button the simulation will calculate the new long-term equilibrium for the specified initial values.</t>
  </si>
  <si>
    <t>Adjustments</t>
  </si>
  <si>
    <t>Control</t>
  </si>
  <si>
    <t>Transport</t>
  </si>
  <si>
    <t>Distribution</t>
  </si>
  <si>
    <t>Scenario 1</t>
  </si>
  <si>
    <t>Transport cost</t>
  </si>
  <si>
    <t>Scenario 2</t>
  </si>
  <si>
    <t>Scenario 3</t>
  </si>
  <si>
    <t>Scenario</t>
  </si>
  <si>
    <t>Calculations 2</t>
  </si>
  <si>
    <r>
      <t>T</t>
    </r>
    <r>
      <rPr>
        <b/>
        <vertAlign val="subscript"/>
        <sz val="12"/>
        <rFont val="Arial"/>
        <family val="2"/>
      </rPr>
      <t>12</t>
    </r>
  </si>
  <si>
    <r>
      <t>T</t>
    </r>
    <r>
      <rPr>
        <b/>
        <vertAlign val="subscript"/>
        <sz val="12"/>
        <rFont val="Arial"/>
        <family val="2"/>
      </rPr>
      <t>21</t>
    </r>
  </si>
  <si>
    <r>
      <t>T</t>
    </r>
    <r>
      <rPr>
        <b/>
        <vertAlign val="subscript"/>
        <sz val="12"/>
        <rFont val="Arial"/>
        <family val="2"/>
      </rPr>
      <t>31</t>
    </r>
  </si>
  <si>
    <r>
      <t>T</t>
    </r>
    <r>
      <rPr>
        <b/>
        <vertAlign val="subscript"/>
        <sz val="12"/>
        <rFont val="Arial"/>
        <family val="2"/>
      </rPr>
      <t>41</t>
    </r>
  </si>
  <si>
    <r>
      <t>T</t>
    </r>
    <r>
      <rPr>
        <b/>
        <vertAlign val="subscript"/>
        <sz val="12"/>
        <rFont val="Arial"/>
        <family val="2"/>
      </rPr>
      <t>51</t>
    </r>
  </si>
  <si>
    <r>
      <t>T</t>
    </r>
    <r>
      <rPr>
        <b/>
        <vertAlign val="subscript"/>
        <sz val="12"/>
        <rFont val="Arial"/>
        <family val="2"/>
      </rPr>
      <t>61</t>
    </r>
  </si>
  <si>
    <r>
      <t>T</t>
    </r>
    <r>
      <rPr>
        <b/>
        <vertAlign val="subscript"/>
        <sz val="12"/>
        <rFont val="Arial"/>
        <family val="2"/>
      </rPr>
      <t>13</t>
    </r>
  </si>
  <si>
    <r>
      <t>T</t>
    </r>
    <r>
      <rPr>
        <b/>
        <vertAlign val="subscript"/>
        <sz val="12"/>
        <rFont val="Arial"/>
        <family val="2"/>
      </rPr>
      <t>23</t>
    </r>
  </si>
  <si>
    <r>
      <t>T</t>
    </r>
    <r>
      <rPr>
        <b/>
        <vertAlign val="subscript"/>
        <sz val="12"/>
        <rFont val="Arial"/>
        <family val="2"/>
      </rPr>
      <t>32</t>
    </r>
  </si>
  <si>
    <r>
      <t>T</t>
    </r>
    <r>
      <rPr>
        <b/>
        <vertAlign val="subscript"/>
        <sz val="12"/>
        <rFont val="Arial"/>
        <family val="2"/>
      </rPr>
      <t>42</t>
    </r>
  </si>
  <si>
    <r>
      <t>T</t>
    </r>
    <r>
      <rPr>
        <b/>
        <vertAlign val="subscript"/>
        <sz val="12"/>
        <rFont val="Arial"/>
        <family val="2"/>
      </rPr>
      <t>52</t>
    </r>
  </si>
  <si>
    <r>
      <t>T</t>
    </r>
    <r>
      <rPr>
        <b/>
        <vertAlign val="subscript"/>
        <sz val="12"/>
        <rFont val="Arial"/>
        <family val="2"/>
      </rPr>
      <t>62</t>
    </r>
  </si>
  <si>
    <r>
      <t>T</t>
    </r>
    <r>
      <rPr>
        <b/>
        <vertAlign val="subscript"/>
        <sz val="12"/>
        <rFont val="Arial"/>
        <family val="2"/>
      </rPr>
      <t>14</t>
    </r>
  </si>
  <si>
    <r>
      <t>T</t>
    </r>
    <r>
      <rPr>
        <b/>
        <vertAlign val="subscript"/>
        <sz val="12"/>
        <rFont val="Arial"/>
        <family val="2"/>
      </rPr>
      <t>24</t>
    </r>
  </si>
  <si>
    <r>
      <t>T</t>
    </r>
    <r>
      <rPr>
        <b/>
        <vertAlign val="subscript"/>
        <sz val="12"/>
        <rFont val="Arial"/>
        <family val="2"/>
      </rPr>
      <t>34</t>
    </r>
  </si>
  <si>
    <r>
      <t>T</t>
    </r>
    <r>
      <rPr>
        <b/>
        <vertAlign val="subscript"/>
        <sz val="12"/>
        <rFont val="Arial"/>
        <family val="2"/>
      </rPr>
      <t>43</t>
    </r>
  </si>
  <si>
    <r>
      <t>T</t>
    </r>
    <r>
      <rPr>
        <b/>
        <vertAlign val="subscript"/>
        <sz val="12"/>
        <rFont val="Arial"/>
        <family val="2"/>
      </rPr>
      <t>53</t>
    </r>
  </si>
  <si>
    <r>
      <t>T</t>
    </r>
    <r>
      <rPr>
        <b/>
        <vertAlign val="subscript"/>
        <sz val="12"/>
        <rFont val="Arial"/>
        <family val="2"/>
      </rPr>
      <t>63</t>
    </r>
  </si>
  <si>
    <r>
      <t>T</t>
    </r>
    <r>
      <rPr>
        <b/>
        <vertAlign val="subscript"/>
        <sz val="12"/>
        <rFont val="Arial"/>
        <family val="2"/>
      </rPr>
      <t>15</t>
    </r>
  </si>
  <si>
    <r>
      <t>T</t>
    </r>
    <r>
      <rPr>
        <b/>
        <vertAlign val="subscript"/>
        <sz val="12"/>
        <rFont val="Arial"/>
        <family val="2"/>
      </rPr>
      <t>25</t>
    </r>
  </si>
  <si>
    <r>
      <t>T</t>
    </r>
    <r>
      <rPr>
        <b/>
        <vertAlign val="subscript"/>
        <sz val="12"/>
        <rFont val="Arial"/>
        <family val="2"/>
      </rPr>
      <t>35</t>
    </r>
  </si>
  <si>
    <r>
      <t>T</t>
    </r>
    <r>
      <rPr>
        <b/>
        <vertAlign val="subscript"/>
        <sz val="12"/>
        <rFont val="Arial"/>
        <family val="2"/>
      </rPr>
      <t>45</t>
    </r>
  </si>
  <si>
    <r>
      <t>T</t>
    </r>
    <r>
      <rPr>
        <b/>
        <vertAlign val="subscript"/>
        <sz val="12"/>
        <rFont val="Arial"/>
        <family val="2"/>
      </rPr>
      <t>54</t>
    </r>
  </si>
  <si>
    <r>
      <t>T</t>
    </r>
    <r>
      <rPr>
        <b/>
        <vertAlign val="subscript"/>
        <sz val="12"/>
        <rFont val="Arial"/>
        <family val="2"/>
      </rPr>
      <t>64</t>
    </r>
  </si>
  <si>
    <r>
      <t>T</t>
    </r>
    <r>
      <rPr>
        <b/>
        <vertAlign val="subscript"/>
        <sz val="12"/>
        <rFont val="Arial"/>
        <family val="2"/>
      </rPr>
      <t>16</t>
    </r>
  </si>
  <si>
    <r>
      <t>T</t>
    </r>
    <r>
      <rPr>
        <b/>
        <vertAlign val="subscript"/>
        <sz val="12"/>
        <rFont val="Arial"/>
        <family val="2"/>
      </rPr>
      <t>26</t>
    </r>
  </si>
  <si>
    <r>
      <t>T</t>
    </r>
    <r>
      <rPr>
        <b/>
        <vertAlign val="subscript"/>
        <sz val="12"/>
        <rFont val="Arial"/>
        <family val="2"/>
      </rPr>
      <t>36</t>
    </r>
  </si>
  <si>
    <r>
      <t>T</t>
    </r>
    <r>
      <rPr>
        <b/>
        <vertAlign val="subscript"/>
        <sz val="12"/>
        <rFont val="Arial"/>
        <family val="2"/>
      </rPr>
      <t>46</t>
    </r>
  </si>
  <si>
    <r>
      <t>T</t>
    </r>
    <r>
      <rPr>
        <b/>
        <vertAlign val="subscript"/>
        <sz val="12"/>
        <rFont val="Arial"/>
        <family val="2"/>
      </rPr>
      <t>56</t>
    </r>
  </si>
  <si>
    <r>
      <t>T</t>
    </r>
    <r>
      <rPr>
        <b/>
        <vertAlign val="subscript"/>
        <sz val="12"/>
        <rFont val="Arial"/>
        <family val="2"/>
      </rPr>
      <t>65</t>
    </r>
  </si>
  <si>
    <t>Legend</t>
  </si>
  <si>
    <t>The transport costs for shipping a good from region 1 to region 4</t>
  </si>
  <si>
    <r>
      <t>T</t>
    </r>
    <r>
      <rPr>
        <b/>
        <vertAlign val="subscript"/>
        <sz val="10"/>
        <rFont val="Arial"/>
        <family val="2"/>
      </rPr>
      <t>14</t>
    </r>
  </si>
  <si>
    <t>Explanation of the three "scenario's"</t>
  </si>
  <si>
    <t>scenario 1, question 1</t>
  </si>
  <si>
    <t>scenario 2, question 2</t>
  </si>
  <si>
    <t>scenario 3, question 3</t>
  </si>
  <si>
    <t>Menu</t>
  </si>
  <si>
    <t>Question 16.6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</si>
</sst>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&quot;fl&quot;* #,##0.00_);_(&quot;fl&quot;* \(#,##0.00\);_(&quot;fl&quot;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0000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_-* #,##0.000_-;_-* #,##0.000\-;_-* &quot;-&quot;??_-;_-@_-"/>
    <numFmt numFmtId="210" formatCode="_-* #,##0.0_-;_-* #,##0.0\-;_-* &quot;-&quot;??_-;_-@_-"/>
    <numFmt numFmtId="211" formatCode="0.0%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.25"/>
      <color indexed="8"/>
      <name val="Arial"/>
      <family val="2"/>
    </font>
    <font>
      <sz val="8.25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1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2" fillId="34" borderId="0" xfId="0" applyFont="1" applyFill="1" applyAlignment="1">
      <alignment/>
    </xf>
    <xf numFmtId="0" fontId="13" fillId="34" borderId="0" xfId="53" applyFont="1" applyFill="1" applyAlignment="1" applyProtection="1">
      <alignment/>
      <protection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" fillId="34" borderId="0" xfId="53" applyFill="1" applyAlignment="1" applyProtection="1">
      <alignment horizontal="right"/>
      <protection/>
    </xf>
    <xf numFmtId="0" fontId="6" fillId="34" borderId="0" xfId="53" applyFont="1" applyFill="1" applyAlignment="1" applyProtection="1">
      <alignment/>
      <protection/>
    </xf>
    <xf numFmtId="0" fontId="9" fillId="34" borderId="0" xfId="0" applyFont="1" applyFill="1" applyAlignment="1">
      <alignment horizontal="center"/>
    </xf>
    <xf numFmtId="2" fontId="9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>
      <alignment/>
    </xf>
    <xf numFmtId="211" fontId="1" fillId="34" borderId="0" xfId="59" applyNumberFormat="1" applyFont="1" applyFill="1" applyAlignment="1" applyProtection="1">
      <alignment horizontal="center"/>
      <protection locked="0"/>
    </xf>
    <xf numFmtId="0" fontId="1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211" fontId="0" fillId="34" borderId="0" xfId="59" applyNumberFormat="1" applyFont="1" applyFill="1" applyBorder="1" applyAlignment="1">
      <alignment horizontal="center"/>
    </xf>
    <xf numFmtId="211" fontId="0" fillId="34" borderId="19" xfId="59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6" fillId="34" borderId="0" xfId="53" applyFill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11" fontId="0" fillId="34" borderId="0" xfId="59" applyNumberFormat="1" applyFont="1" applyFill="1" applyBorder="1" applyAlignment="1">
      <alignment horizontal="center"/>
    </xf>
    <xf numFmtId="211" fontId="1" fillId="34" borderId="19" xfId="59" applyNumberFormat="1" applyFont="1" applyFill="1" applyBorder="1" applyAlignment="1" applyProtection="1">
      <alignment horizontal="center"/>
      <protection locked="0"/>
    </xf>
    <xf numFmtId="211" fontId="0" fillId="34" borderId="19" xfId="59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4" borderId="0" xfId="53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90" fontId="1" fillId="35" borderId="18" xfId="0" applyNumberFormat="1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211" fontId="0" fillId="35" borderId="0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and final distribution of manufacturing workers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"/>
          <c:w val="0.964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Initial distribution</c:v>
          </c:tx>
          <c:spPr>
            <a:pattFill prst="wdUpDiag">
              <a:fgClr>
                <a:srgbClr val="33CC33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Ref>
              <c:f>Simulation!$E$12:$E$17</c:f>
              <c:numCache/>
            </c:numRef>
          </c:val>
        </c:ser>
        <c:ser>
          <c:idx val="1"/>
          <c:order val="1"/>
          <c:tx>
            <c:v>Final distribution</c:v>
          </c:tx>
          <c:spPr>
            <a:solidFill>
              <a:srgbClr val="3399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Simulation!$F$12:$F$17</c:f>
              <c:numCache/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175"/>
          <c:w val="0.39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142875</xdr:rowOff>
    </xdr:from>
    <xdr:to>
      <xdr:col>15</xdr:col>
      <xdr:colOff>476250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895850" y="647700"/>
        <a:ext cx="5419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%20Ottens\Mijn%20documenten\International%20Economics\Chapter%2008%20Trade%20policy\Question_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igure 8.5"/>
      <sheetName val="Calculations"/>
      <sheetName val="Question_08_10"/>
    </sheetNames>
    <definedNames>
      <definedName name="Select_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L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2" customWidth="1"/>
  </cols>
  <sheetData>
    <row r="2" spans="1:12" s="1" customFormat="1" ht="20.25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10" spans="3:8" ht="12.75">
      <c r="C10" s="7"/>
      <c r="D10" s="3"/>
      <c r="E10" s="21"/>
      <c r="F10" s="4" t="s">
        <v>130</v>
      </c>
      <c r="G10" s="21"/>
      <c r="H10" s="5"/>
    </row>
    <row r="11" spans="3:8" ht="12.75">
      <c r="C11" s="7"/>
      <c r="D11" s="6"/>
      <c r="E11" s="7"/>
      <c r="F11" s="7"/>
      <c r="G11" s="7"/>
      <c r="H11" s="8"/>
    </row>
    <row r="12" spans="3:8" ht="12.75">
      <c r="C12" s="7"/>
      <c r="D12" s="6"/>
      <c r="E12" s="7"/>
      <c r="F12" s="7"/>
      <c r="G12" s="7"/>
      <c r="H12" s="8"/>
    </row>
    <row r="13" spans="3:8" ht="12.75">
      <c r="C13" s="7"/>
      <c r="D13" s="6"/>
      <c r="E13" s="7"/>
      <c r="F13" s="7"/>
      <c r="G13" s="7"/>
      <c r="H13" s="8"/>
    </row>
    <row r="14" spans="3:8" ht="12.75">
      <c r="C14" s="7"/>
      <c r="D14" s="6"/>
      <c r="E14" s="7"/>
      <c r="F14" s="7"/>
      <c r="G14" s="7"/>
      <c r="H14" s="8"/>
    </row>
    <row r="15" spans="3:8" ht="12.75">
      <c r="C15" s="7"/>
      <c r="D15" s="9"/>
      <c r="E15" s="10"/>
      <c r="F15" s="10"/>
      <c r="G15" s="10"/>
      <c r="H15" s="11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1375968" r:id="rId1"/>
    <oleObject progId="Word.Document.8" shapeId="13759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67"/>
  <sheetViews>
    <sheetView zoomScalePageLayoutView="0" workbookViewId="0" topLeftCell="A58">
      <selection activeCell="B81" sqref="B81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2" ht="15">
      <c r="A4" s="37" t="s">
        <v>127</v>
      </c>
      <c r="B4" s="19"/>
    </row>
    <row r="5" spans="1:2" ht="14.25">
      <c r="A5" s="20"/>
      <c r="B5" s="19"/>
    </row>
    <row r="33" spans="1:2" ht="15">
      <c r="A33" s="37" t="s">
        <v>128</v>
      </c>
      <c r="B33" s="19"/>
    </row>
    <row r="34" spans="1:2" ht="14.25">
      <c r="A34" s="20"/>
      <c r="B34" s="19"/>
    </row>
    <row r="63" ht="14.25">
      <c r="B63" s="19"/>
    </row>
    <row r="64" spans="1:2" ht="14.25">
      <c r="A64" s="20"/>
      <c r="B64" s="19"/>
    </row>
    <row r="66" ht="15">
      <c r="A66" s="37" t="s">
        <v>129</v>
      </c>
    </row>
    <row r="67" spans="1:2" ht="14.25">
      <c r="A67" s="20"/>
      <c r="B67" s="19"/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5"/>
  <legacyDrawing r:id="rId4"/>
  <oleObjects>
    <oleObject progId="Word.Document.8" shapeId="133791794" r:id="rId1"/>
    <oleObject progId="Word.Document.8" shapeId="133794003" r:id="rId2"/>
    <oleObject progId="Word.Document.8" shapeId="13379743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M27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5.28125" style="2" customWidth="1"/>
    <col min="2" max="2" width="9.140625" style="2" customWidth="1"/>
    <col min="3" max="6" width="12.7109375" style="2" customWidth="1"/>
    <col min="7" max="16" width="9.140625" style="2" customWidth="1"/>
    <col min="17" max="38" width="12.140625" style="2" customWidth="1"/>
    <col min="39" max="16384" width="9.140625" style="2" customWidth="1"/>
  </cols>
  <sheetData>
    <row r="2" spans="1:10" s="1" customFormat="1" ht="27" customHeight="1">
      <c r="A2" s="74" t="str">
        <f>IF(Calculations!X37=0,"Question 16.6","You have entered a value outside the allowed range")</f>
        <v>Question 16.6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2.75">
      <c r="A3" s="76"/>
      <c r="B3" s="76"/>
      <c r="C3" s="7"/>
      <c r="D3" s="7"/>
      <c r="E3" s="7"/>
      <c r="F3" s="7"/>
      <c r="I3" s="23"/>
      <c r="J3" s="24"/>
    </row>
    <row r="4" spans="1:10" ht="20.25" customHeight="1">
      <c r="A4" s="14"/>
      <c r="B4" s="47"/>
      <c r="C4" s="10"/>
      <c r="D4" s="10"/>
      <c r="E4" s="48"/>
      <c r="F4" s="49"/>
      <c r="G4" s="22"/>
      <c r="H4" s="22"/>
      <c r="I4" s="22"/>
      <c r="J4" s="7"/>
    </row>
    <row r="5" spans="2:9" ht="14.25">
      <c r="B5" s="39" t="s">
        <v>88</v>
      </c>
      <c r="C5" s="39"/>
      <c r="D5" s="16"/>
      <c r="E5" s="16"/>
      <c r="F5" s="85">
        <v>1</v>
      </c>
      <c r="G5" s="19"/>
      <c r="H5" s="19"/>
      <c r="I5" s="19"/>
    </row>
    <row r="6" spans="7:9" ht="14.25">
      <c r="G6" s="20"/>
      <c r="H6" s="20"/>
      <c r="I6" s="20"/>
    </row>
    <row r="7" spans="2:13" ht="15.75">
      <c r="B7" s="39" t="s">
        <v>91</v>
      </c>
      <c r="C7" s="39"/>
      <c r="D7" s="16"/>
      <c r="E7" s="40"/>
      <c r="F7" s="86">
        <v>1</v>
      </c>
      <c r="G7" s="20"/>
      <c r="H7" s="20"/>
      <c r="I7" s="20"/>
      <c r="J7" s="15"/>
      <c r="K7" s="15"/>
      <c r="L7" s="15"/>
      <c r="M7" s="15"/>
    </row>
    <row r="8" spans="5:13" ht="15.75">
      <c r="E8" s="15"/>
      <c r="F8" s="20"/>
      <c r="G8" s="20"/>
      <c r="H8" s="20"/>
      <c r="I8" s="20"/>
      <c r="J8" s="15"/>
      <c r="K8" s="15"/>
      <c r="L8" s="15"/>
      <c r="M8" s="15"/>
    </row>
    <row r="9" spans="11:13" ht="15.75">
      <c r="K9" s="15"/>
      <c r="L9" s="15"/>
      <c r="M9" s="15"/>
    </row>
    <row r="10" ht="12.75">
      <c r="B10" s="17" t="s">
        <v>79</v>
      </c>
    </row>
    <row r="11" spans="2:6" ht="51">
      <c r="B11" s="16"/>
      <c r="C11" s="16"/>
      <c r="D11" s="44" t="s">
        <v>77</v>
      </c>
      <c r="E11" s="44" t="s">
        <v>78</v>
      </c>
      <c r="F11" s="44" t="s">
        <v>80</v>
      </c>
    </row>
    <row r="12" spans="2:6" ht="12.75">
      <c r="B12" s="45" t="s">
        <v>9</v>
      </c>
      <c r="C12" s="7"/>
      <c r="D12" s="41">
        <f aca="true" t="shared" si="0" ref="D12:D17">1/6</f>
        <v>0.16666666666666666</v>
      </c>
      <c r="E12" s="87">
        <v>0.16666666666666666</v>
      </c>
      <c r="F12" s="38">
        <v>0.01</v>
      </c>
    </row>
    <row r="13" spans="2:6" ht="12.75">
      <c r="B13" s="45" t="s">
        <v>12</v>
      </c>
      <c r="C13" s="7"/>
      <c r="D13" s="41">
        <f t="shared" si="0"/>
        <v>0.16666666666666666</v>
      </c>
      <c r="E13" s="87">
        <v>0.16666666666666666</v>
      </c>
      <c r="F13" s="38">
        <v>0.16666666666666666</v>
      </c>
    </row>
    <row r="14" spans="2:6" ht="12.75">
      <c r="B14" s="45" t="s">
        <v>20</v>
      </c>
      <c r="C14" s="7"/>
      <c r="D14" s="41">
        <f t="shared" si="0"/>
        <v>0.16666666666666666</v>
      </c>
      <c r="E14" s="87">
        <v>0.16666666666666666</v>
      </c>
      <c r="F14" s="38">
        <v>0.16666666666666666</v>
      </c>
    </row>
    <row r="15" spans="2:6" ht="12.75">
      <c r="B15" s="45" t="s">
        <v>21</v>
      </c>
      <c r="C15" s="7"/>
      <c r="D15" s="41">
        <f t="shared" si="0"/>
        <v>0.16666666666666666</v>
      </c>
      <c r="E15" s="87">
        <v>0.16666666666666666</v>
      </c>
      <c r="F15" s="38">
        <v>0.16666666666666666</v>
      </c>
    </row>
    <row r="16" spans="2:6" ht="12.75">
      <c r="B16" s="45" t="s">
        <v>22</v>
      </c>
      <c r="C16" s="7"/>
      <c r="D16" s="41">
        <f t="shared" si="0"/>
        <v>0.16666666666666666</v>
      </c>
      <c r="E16" s="87">
        <v>0.16666666666666666</v>
      </c>
      <c r="F16" s="38">
        <v>0.16666666666666666</v>
      </c>
    </row>
    <row r="17" spans="2:6" ht="13.5" thickBot="1">
      <c r="B17" s="46" t="s">
        <v>23</v>
      </c>
      <c r="C17" s="43"/>
      <c r="D17" s="42">
        <f t="shared" si="0"/>
        <v>0.16666666666666666</v>
      </c>
      <c r="E17" s="42">
        <f>1-SUM(E12:E16)</f>
        <v>0.16666666666666674</v>
      </c>
      <c r="F17" s="70">
        <v>0.32333333333333336</v>
      </c>
    </row>
    <row r="18" spans="1:9" ht="15.75">
      <c r="A18" s="50"/>
      <c r="B18" s="50"/>
      <c r="C18" s="50"/>
      <c r="D18" s="50"/>
      <c r="E18" s="50"/>
      <c r="F18" s="50"/>
      <c r="G18" s="50"/>
      <c r="H18" s="50"/>
      <c r="I18" s="50"/>
    </row>
    <row r="19" spans="6:13" ht="15.75">
      <c r="F19" s="29"/>
      <c r="K19" s="26"/>
      <c r="L19" s="27"/>
      <c r="M19" s="26"/>
    </row>
    <row r="20" spans="3:4" ht="54" customHeight="1">
      <c r="C20" s="77" t="s">
        <v>82</v>
      </c>
      <c r="D20" s="78"/>
    </row>
    <row r="21" spans="3:4" ht="12.75">
      <c r="C21" s="6"/>
      <c r="D21" s="8"/>
    </row>
    <row r="22" spans="3:4" ht="11.25" customHeight="1">
      <c r="C22" s="6"/>
      <c r="D22" s="8"/>
    </row>
    <row r="23" spans="3:4" ht="12.75">
      <c r="C23" s="6"/>
      <c r="D23" s="8"/>
    </row>
    <row r="24" spans="3:4" ht="12.75">
      <c r="C24" s="6"/>
      <c r="D24" s="8"/>
    </row>
    <row r="25" spans="3:4" ht="12.75">
      <c r="C25" s="6"/>
      <c r="D25" s="8"/>
    </row>
    <row r="26" spans="3:4" ht="12.75">
      <c r="C26" s="9"/>
      <c r="D26" s="11"/>
    </row>
    <row r="27" spans="2:5" ht="15.75">
      <c r="B27" s="28"/>
      <c r="E27" s="27"/>
    </row>
  </sheetData>
  <sheetProtection/>
  <mergeCells count="3">
    <mergeCell ref="A2:J2"/>
    <mergeCell ref="A3:B3"/>
    <mergeCell ref="C20:D20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X53"/>
  <sheetViews>
    <sheetView zoomScalePageLayoutView="0" workbookViewId="0" topLeftCell="A10">
      <selection activeCell="F18" sqref="F18:F23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4" width="9.140625" style="2" customWidth="1"/>
    <col min="5" max="5" width="11.28125" style="2" customWidth="1"/>
    <col min="6" max="6" width="11.57421875" style="2" bestFit="1" customWidth="1"/>
    <col min="7" max="12" width="9.140625" style="2" customWidth="1"/>
    <col min="13" max="13" width="9.57421875" style="2" bestFit="1" customWidth="1"/>
    <col min="14" max="16384" width="9.140625" style="2" customWidth="1"/>
  </cols>
  <sheetData>
    <row r="2" spans="1:12" s="1" customFormat="1" ht="26.25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1" ht="12.75">
      <c r="A3" s="51"/>
      <c r="J3" s="51"/>
      <c r="K3" s="24"/>
    </row>
    <row r="6" ht="12.75">
      <c r="B6" s="17" t="s">
        <v>59</v>
      </c>
    </row>
    <row r="8" spans="2:6" ht="12.75">
      <c r="B8" s="2" t="s">
        <v>0</v>
      </c>
      <c r="C8" s="52">
        <v>0.4</v>
      </c>
      <c r="E8" s="2" t="s">
        <v>2</v>
      </c>
      <c r="F8" s="52">
        <v>0.4</v>
      </c>
    </row>
    <row r="9" spans="2:6" ht="12.75">
      <c r="B9" s="2" t="s">
        <v>1</v>
      </c>
      <c r="C9" s="52">
        <v>0.8</v>
      </c>
      <c r="E9" s="2" t="s">
        <v>3</v>
      </c>
      <c r="F9" s="52">
        <v>0.8</v>
      </c>
    </row>
    <row r="10" spans="2:6" ht="12.75">
      <c r="B10" s="2" t="s">
        <v>10</v>
      </c>
      <c r="C10" s="52">
        <f>1/(1-C9)</f>
        <v>5.000000000000001</v>
      </c>
      <c r="E10" s="2" t="s">
        <v>4</v>
      </c>
      <c r="F10" s="52">
        <v>0.08</v>
      </c>
    </row>
    <row r="11" spans="2:6" ht="12.75">
      <c r="B11" s="2" t="s">
        <v>74</v>
      </c>
      <c r="C11" s="52">
        <v>0.5</v>
      </c>
      <c r="E11" s="2" t="s">
        <v>60</v>
      </c>
      <c r="F11" s="52">
        <v>1</v>
      </c>
    </row>
    <row r="12" spans="5:6" ht="12.75">
      <c r="E12" s="2" t="s">
        <v>7</v>
      </c>
      <c r="F12" s="52">
        <v>0.001</v>
      </c>
    </row>
    <row r="14" ht="12.75">
      <c r="B14" s="17" t="s">
        <v>35</v>
      </c>
    </row>
    <row r="15" ht="13.5" thickBot="1"/>
    <row r="16" spans="2:15" ht="12.75">
      <c r="B16" s="2" t="s">
        <v>36</v>
      </c>
      <c r="E16" s="81" t="s">
        <v>37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5:15" ht="12.75">
      <c r="E17" s="53"/>
      <c r="F17" s="54" t="s">
        <v>28</v>
      </c>
      <c r="G17" s="80" t="s">
        <v>83</v>
      </c>
      <c r="H17" s="80"/>
      <c r="I17" s="80"/>
      <c r="J17" s="80"/>
      <c r="K17" s="80"/>
      <c r="L17" s="80"/>
      <c r="M17" s="80"/>
      <c r="N17" s="54" t="s">
        <v>29</v>
      </c>
      <c r="O17" s="55" t="s">
        <v>14</v>
      </c>
    </row>
    <row r="18" spans="2:15" ht="12.75">
      <c r="B18" s="2" t="s">
        <v>5</v>
      </c>
      <c r="C18" s="56">
        <f>1/6</f>
        <v>0.16666666666666666</v>
      </c>
      <c r="E18" s="53" t="s">
        <v>11</v>
      </c>
      <c r="F18" s="38">
        <v>0.01</v>
      </c>
      <c r="G18" s="69">
        <f>F18+$C$11*(D50-$D$53)</f>
        <v>0.01</v>
      </c>
      <c r="H18" s="69">
        <f aca="true" t="shared" si="0" ref="H18:H23">IF(G18&lt;=0,0,G18)</f>
        <v>0.01</v>
      </c>
      <c r="I18" s="69">
        <f>IF(H$24&lt;=1,H18,IF(H18&lt;(H$24-1)/(6-H$25),0,H18))</f>
        <v>0.01</v>
      </c>
      <c r="J18" s="69">
        <f>IF(I$24&lt;=1,I18,IF(I18&lt;(I$24-1)/(6-I$25),0,I18))</f>
        <v>0.01</v>
      </c>
      <c r="K18" s="69">
        <f>IF(J$24&lt;=1,J18,IF(J18&lt;(J$24-1)/(6-J$25),0,J18))</f>
        <v>0.01</v>
      </c>
      <c r="L18" s="69">
        <f>IF(K$24&lt;=1,K18,IF(K18&lt;(K$24-1)/(6-K$25),0,K18))</f>
        <v>0.01</v>
      </c>
      <c r="M18" s="69">
        <f>IF(L$24&lt;=1,L18,IF(L18&lt;(L$24-1)/(6-L$25),0,L18))</f>
        <v>0.01</v>
      </c>
      <c r="N18" s="69">
        <f aca="true" t="shared" si="1" ref="N18:N23">IF(M18&lt;=0,0,M18+(1-M$24)/(6-M$25))</f>
        <v>0.01</v>
      </c>
      <c r="O18" s="55" t="str">
        <f aca="true" t="shared" si="2" ref="O18:O23">IF(AND(F18=0,N18=0),"OK",IF(AND(F18=0,N18&lt;&gt;0),"NOT OK",IF(ABS(N18-F18)/F18&lt;$F$12,"OK","NOT OK")))</f>
        <v>OK</v>
      </c>
    </row>
    <row r="19" spans="2:15" ht="12.75">
      <c r="B19" s="2" t="s">
        <v>6</v>
      </c>
      <c r="C19" s="56">
        <f>1/6</f>
        <v>0.16666666666666666</v>
      </c>
      <c r="E19" s="53" t="s">
        <v>38</v>
      </c>
      <c r="F19" s="38">
        <v>0.16666666666666666</v>
      </c>
      <c r="G19" s="69">
        <f>F19+$C$11*(E50-$D$53)</f>
        <v>0.16666666666666666</v>
      </c>
      <c r="H19" s="69">
        <f t="shared" si="0"/>
        <v>0.16666666666666666</v>
      </c>
      <c r="I19" s="69">
        <f aca="true" t="shared" si="3" ref="I19:J23">IF(H$24&lt;=1,H19,IF(H19&lt;(H$24-1)/(6-H$25),0,H19))</f>
        <v>0.16666666666666666</v>
      </c>
      <c r="J19" s="69">
        <f t="shared" si="3"/>
        <v>0.16666666666666666</v>
      </c>
      <c r="K19" s="69">
        <f aca="true" t="shared" si="4" ref="K19:M23">IF(J$24&lt;=1,J19,IF(J19&lt;(J$24-1)/(6-J$25),0,J19))</f>
        <v>0.16666666666666666</v>
      </c>
      <c r="L19" s="69">
        <f t="shared" si="4"/>
        <v>0.16666666666666666</v>
      </c>
      <c r="M19" s="69">
        <f t="shared" si="4"/>
        <v>0.16666666666666666</v>
      </c>
      <c r="N19" s="69">
        <f t="shared" si="1"/>
        <v>0.16666666666666666</v>
      </c>
      <c r="O19" s="55" t="str">
        <f t="shared" si="2"/>
        <v>OK</v>
      </c>
    </row>
    <row r="20" spans="2:15" ht="12.75">
      <c r="B20" s="2" t="s">
        <v>24</v>
      </c>
      <c r="C20" s="56">
        <f>1/6</f>
        <v>0.16666666666666666</v>
      </c>
      <c r="E20" s="53" t="s">
        <v>39</v>
      </c>
      <c r="F20" s="38">
        <v>0.16666666666666666</v>
      </c>
      <c r="G20" s="69">
        <f>F20+$C$11*(F50-$D$53)</f>
        <v>0.16666666666666666</v>
      </c>
      <c r="H20" s="69">
        <f t="shared" si="0"/>
        <v>0.16666666666666666</v>
      </c>
      <c r="I20" s="69">
        <f t="shared" si="3"/>
        <v>0.16666666666666666</v>
      </c>
      <c r="J20" s="69">
        <f t="shared" si="3"/>
        <v>0.16666666666666666</v>
      </c>
      <c r="K20" s="69">
        <f t="shared" si="4"/>
        <v>0.16666666666666666</v>
      </c>
      <c r="L20" s="69">
        <f t="shared" si="4"/>
        <v>0.16666666666666666</v>
      </c>
      <c r="M20" s="69">
        <f t="shared" si="4"/>
        <v>0.16666666666666666</v>
      </c>
      <c r="N20" s="69">
        <f t="shared" si="1"/>
        <v>0.16666666666666666</v>
      </c>
      <c r="O20" s="55" t="str">
        <f t="shared" si="2"/>
        <v>OK</v>
      </c>
    </row>
    <row r="21" spans="2:15" ht="12.75">
      <c r="B21" s="2" t="s">
        <v>25</v>
      </c>
      <c r="C21" s="56">
        <f>1/6</f>
        <v>0.16666666666666666</v>
      </c>
      <c r="E21" s="53" t="s">
        <v>40</v>
      </c>
      <c r="F21" s="38">
        <v>0.16666666666666666</v>
      </c>
      <c r="G21" s="69">
        <f>F21+$C$11*(G50-$D$53)</f>
        <v>0.16666666666666666</v>
      </c>
      <c r="H21" s="69">
        <f t="shared" si="0"/>
        <v>0.16666666666666666</v>
      </c>
      <c r="I21" s="69">
        <f t="shared" si="3"/>
        <v>0.16666666666666666</v>
      </c>
      <c r="J21" s="69">
        <f t="shared" si="3"/>
        <v>0.16666666666666666</v>
      </c>
      <c r="K21" s="69">
        <f t="shared" si="4"/>
        <v>0.16666666666666666</v>
      </c>
      <c r="L21" s="69">
        <f t="shared" si="4"/>
        <v>0.16666666666666666</v>
      </c>
      <c r="M21" s="69">
        <f t="shared" si="4"/>
        <v>0.16666666666666666</v>
      </c>
      <c r="N21" s="69">
        <f t="shared" si="1"/>
        <v>0.16666666666666666</v>
      </c>
      <c r="O21" s="55" t="str">
        <f t="shared" si="2"/>
        <v>OK</v>
      </c>
    </row>
    <row r="22" spans="2:15" ht="12.75">
      <c r="B22" s="2" t="s">
        <v>26</v>
      </c>
      <c r="C22" s="56">
        <f>1/6</f>
        <v>0.16666666666666666</v>
      </c>
      <c r="E22" s="53" t="s">
        <v>41</v>
      </c>
      <c r="F22" s="38">
        <v>0.16666666666666666</v>
      </c>
      <c r="G22" s="69">
        <f>F22+$C$11*(H50-$D$53)</f>
        <v>0.16666666666666666</v>
      </c>
      <c r="H22" s="69">
        <f t="shared" si="0"/>
        <v>0.16666666666666666</v>
      </c>
      <c r="I22" s="69">
        <f t="shared" si="3"/>
        <v>0.16666666666666666</v>
      </c>
      <c r="J22" s="69">
        <f t="shared" si="3"/>
        <v>0.16666666666666666</v>
      </c>
      <c r="K22" s="69">
        <f t="shared" si="4"/>
        <v>0.16666666666666666</v>
      </c>
      <c r="L22" s="69">
        <f t="shared" si="4"/>
        <v>0.16666666666666666</v>
      </c>
      <c r="M22" s="69">
        <f t="shared" si="4"/>
        <v>0.16666666666666666</v>
      </c>
      <c r="N22" s="69">
        <f t="shared" si="1"/>
        <v>0.16666666666666666</v>
      </c>
      <c r="O22" s="55" t="str">
        <f t="shared" si="2"/>
        <v>OK</v>
      </c>
    </row>
    <row r="23" spans="2:15" ht="13.5" thickBot="1">
      <c r="B23" s="2" t="s">
        <v>27</v>
      </c>
      <c r="C23" s="56">
        <f>1-SUM(C18:C22)</f>
        <v>0.16666666666666674</v>
      </c>
      <c r="E23" s="58" t="s">
        <v>42</v>
      </c>
      <c r="F23" s="70">
        <v>0.32333333333333336</v>
      </c>
      <c r="G23" s="71">
        <f>F23+$C$11*(I50-$D$53)</f>
        <v>0.32333333333333336</v>
      </c>
      <c r="H23" s="71">
        <f t="shared" si="0"/>
        <v>0.32333333333333336</v>
      </c>
      <c r="I23" s="71">
        <f t="shared" si="3"/>
        <v>0.32333333333333336</v>
      </c>
      <c r="J23" s="71">
        <f t="shared" si="3"/>
        <v>0.32333333333333336</v>
      </c>
      <c r="K23" s="71">
        <f t="shared" si="4"/>
        <v>0.32333333333333336</v>
      </c>
      <c r="L23" s="71">
        <f t="shared" si="4"/>
        <v>0.32333333333333336</v>
      </c>
      <c r="M23" s="71">
        <f t="shared" si="4"/>
        <v>0.32333333333333336</v>
      </c>
      <c r="N23" s="71">
        <f t="shared" si="1"/>
        <v>0.32333333333333336</v>
      </c>
      <c r="O23" s="60" t="str">
        <f t="shared" si="2"/>
        <v>OK</v>
      </c>
    </row>
    <row r="24" spans="5:15" ht="12.75">
      <c r="E24" s="53" t="s">
        <v>75</v>
      </c>
      <c r="F24" s="69">
        <f>SUM(F18:F23)</f>
        <v>1</v>
      </c>
      <c r="G24" s="69"/>
      <c r="H24" s="69">
        <f aca="true" t="shared" si="5" ref="H24:N24">SUM(H18:H23)</f>
        <v>1</v>
      </c>
      <c r="I24" s="69">
        <f t="shared" si="5"/>
        <v>1</v>
      </c>
      <c r="J24" s="69">
        <f t="shared" si="5"/>
        <v>1</v>
      </c>
      <c r="K24" s="69">
        <f t="shared" si="5"/>
        <v>1</v>
      </c>
      <c r="L24" s="69">
        <f t="shared" si="5"/>
        <v>1</v>
      </c>
      <c r="M24" s="69">
        <f t="shared" si="5"/>
        <v>1</v>
      </c>
      <c r="N24" s="69">
        <f t="shared" si="5"/>
        <v>1</v>
      </c>
      <c r="O24" s="55" t="str">
        <f>IF(AND(O18="OK",O19="OK",O20="OK",O21="OK",O22="OK",O23="OK"),"OK","NOT OK")</f>
        <v>OK</v>
      </c>
    </row>
    <row r="25" spans="5:15" ht="13.5" thickBot="1">
      <c r="E25" s="58" t="s">
        <v>76</v>
      </c>
      <c r="F25" s="43"/>
      <c r="G25" s="59"/>
      <c r="H25" s="59">
        <f aca="true" t="shared" si="6" ref="H25:M25">COUNTIF(H18:H23,0)</f>
        <v>0</v>
      </c>
      <c r="I25" s="59">
        <f t="shared" si="6"/>
        <v>0</v>
      </c>
      <c r="J25" s="59">
        <f t="shared" si="6"/>
        <v>0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59"/>
      <c r="O25" s="60"/>
    </row>
    <row r="27" spans="2:8" ht="12.75">
      <c r="B27" s="17" t="s">
        <v>43</v>
      </c>
      <c r="H27" s="18"/>
    </row>
    <row r="29" spans="2:20" ht="12.75">
      <c r="B29" s="79" t="s">
        <v>9</v>
      </c>
      <c r="C29" s="79"/>
      <c r="D29" s="52"/>
      <c r="E29" s="79" t="s">
        <v>12</v>
      </c>
      <c r="F29" s="79"/>
      <c r="G29" s="52"/>
      <c r="H29" s="79" t="s">
        <v>20</v>
      </c>
      <c r="I29" s="79"/>
      <c r="J29" s="52"/>
      <c r="K29" s="79" t="s">
        <v>21</v>
      </c>
      <c r="L29" s="79"/>
      <c r="M29" s="52"/>
      <c r="N29" s="79" t="s">
        <v>22</v>
      </c>
      <c r="O29" s="79"/>
      <c r="P29" s="52"/>
      <c r="Q29" s="79" t="s">
        <v>23</v>
      </c>
      <c r="R29" s="79"/>
      <c r="T29" s="2" t="s">
        <v>84</v>
      </c>
    </row>
    <row r="30" spans="20:24" ht="12.75">
      <c r="T30" s="52" t="s">
        <v>85</v>
      </c>
      <c r="U30" s="52" t="s">
        <v>91</v>
      </c>
      <c r="V30" s="79" t="s">
        <v>86</v>
      </c>
      <c r="W30" s="79"/>
      <c r="X30" s="2" t="s">
        <v>75</v>
      </c>
    </row>
    <row r="31" spans="2:23" ht="15.75">
      <c r="B31" s="52" t="s">
        <v>30</v>
      </c>
      <c r="C31" s="56">
        <f>Calculations2!C11</f>
        <v>1</v>
      </c>
      <c r="D31" s="52"/>
      <c r="E31" s="52" t="s">
        <v>44</v>
      </c>
      <c r="F31" s="56">
        <f>Calculations2!E11</f>
        <v>1</v>
      </c>
      <c r="G31" s="52"/>
      <c r="H31" s="52" t="s">
        <v>49</v>
      </c>
      <c r="I31" s="56">
        <f>Calculations2!G11</f>
        <v>1</v>
      </c>
      <c r="J31" s="52"/>
      <c r="K31" s="52" t="s">
        <v>54</v>
      </c>
      <c r="L31" s="56">
        <f>Calculations2!I11</f>
        <v>1</v>
      </c>
      <c r="M31" s="52"/>
      <c r="N31" s="52" t="s">
        <v>62</v>
      </c>
      <c r="O31" s="56">
        <f>Calculations2!K11</f>
        <v>1</v>
      </c>
      <c r="P31" s="52"/>
      <c r="Q31" s="52" t="s">
        <v>67</v>
      </c>
      <c r="R31" s="56">
        <f>Calculations2!M11</f>
        <v>1</v>
      </c>
      <c r="T31" s="52"/>
      <c r="U31" s="52"/>
      <c r="V31" s="52">
        <f>Simulation!E12</f>
        <v>0.16666666666666666</v>
      </c>
      <c r="W31" s="52">
        <f aca="true" t="shared" si="7" ref="W31:W36">IF(V31&lt;0,"not allowed",V31)</f>
        <v>0.16666666666666666</v>
      </c>
    </row>
    <row r="32" spans="2:23" ht="15.75">
      <c r="B32" s="52" t="s">
        <v>31</v>
      </c>
      <c r="C32" s="56">
        <f>Calculations2!C12</f>
        <v>1</v>
      </c>
      <c r="D32" s="52"/>
      <c r="E32" s="52" t="s">
        <v>45</v>
      </c>
      <c r="F32" s="56">
        <f>Calculations2!E12</f>
        <v>1</v>
      </c>
      <c r="G32" s="52"/>
      <c r="H32" s="52" t="s">
        <v>50</v>
      </c>
      <c r="I32" s="56">
        <f>Calculations2!G12</f>
        <v>1</v>
      </c>
      <c r="J32" s="52"/>
      <c r="K32" s="52" t="s">
        <v>55</v>
      </c>
      <c r="L32" s="56">
        <f>Calculations2!I12</f>
        <v>1</v>
      </c>
      <c r="M32" s="52"/>
      <c r="N32" s="52" t="s">
        <v>63</v>
      </c>
      <c r="O32" s="56">
        <f>Calculations2!K12</f>
        <v>1</v>
      </c>
      <c r="P32" s="52"/>
      <c r="Q32" s="52" t="s">
        <v>68</v>
      </c>
      <c r="R32" s="56">
        <f>Calculations2!M12</f>
        <v>1</v>
      </c>
      <c r="T32" s="52"/>
      <c r="U32" s="52"/>
      <c r="V32" s="52">
        <f>Simulation!E13</f>
        <v>0.16666666666666666</v>
      </c>
      <c r="W32" s="52">
        <f t="shared" si="7"/>
        <v>0.16666666666666666</v>
      </c>
    </row>
    <row r="33" spans="2:23" ht="15.75">
      <c r="B33" s="52" t="s">
        <v>32</v>
      </c>
      <c r="C33" s="56">
        <f>Calculations2!C13</f>
        <v>1</v>
      </c>
      <c r="D33" s="52"/>
      <c r="E33" s="52" t="s">
        <v>46</v>
      </c>
      <c r="F33" s="56">
        <f>Calculations2!E13</f>
        <v>1</v>
      </c>
      <c r="G33" s="52"/>
      <c r="H33" s="52" t="s">
        <v>51</v>
      </c>
      <c r="I33" s="56">
        <f>Calculations2!G13</f>
        <v>1</v>
      </c>
      <c r="J33" s="52"/>
      <c r="K33" s="52" t="s">
        <v>56</v>
      </c>
      <c r="L33" s="56">
        <f>Calculations2!I13</f>
        <v>1</v>
      </c>
      <c r="M33" s="52"/>
      <c r="N33" s="52" t="s">
        <v>64</v>
      </c>
      <c r="O33" s="56">
        <f>Calculations2!K13</f>
        <v>1</v>
      </c>
      <c r="P33" s="52"/>
      <c r="Q33" s="52" t="s">
        <v>69</v>
      </c>
      <c r="R33" s="56">
        <f>Calculations2!M13</f>
        <v>1</v>
      </c>
      <c r="T33" s="52"/>
      <c r="U33" s="52"/>
      <c r="V33" s="52">
        <f>Simulation!E14</f>
        <v>0.16666666666666666</v>
      </c>
      <c r="W33" s="52">
        <f t="shared" si="7"/>
        <v>0.16666666666666666</v>
      </c>
    </row>
    <row r="34" spans="2:23" ht="15.75">
      <c r="B34" s="52" t="s">
        <v>33</v>
      </c>
      <c r="C34" s="56">
        <f>Calculations2!C14</f>
        <v>1</v>
      </c>
      <c r="D34" s="52"/>
      <c r="E34" s="52" t="s">
        <v>47</v>
      </c>
      <c r="F34" s="56">
        <f>Calculations2!E14</f>
        <v>1</v>
      </c>
      <c r="G34" s="52"/>
      <c r="H34" s="52" t="s">
        <v>52</v>
      </c>
      <c r="I34" s="56">
        <f>Calculations2!G14</f>
        <v>1</v>
      </c>
      <c r="J34" s="52"/>
      <c r="K34" s="52" t="s">
        <v>57</v>
      </c>
      <c r="L34" s="56">
        <f>Calculations2!I14</f>
        <v>1</v>
      </c>
      <c r="M34" s="52"/>
      <c r="N34" s="52" t="s">
        <v>65</v>
      </c>
      <c r="O34" s="56">
        <f>Calculations2!K14</f>
        <v>1</v>
      </c>
      <c r="P34" s="52"/>
      <c r="Q34" s="52" t="s">
        <v>70</v>
      </c>
      <c r="R34" s="56">
        <f>Calculations2!M14</f>
        <v>1</v>
      </c>
      <c r="T34" s="52"/>
      <c r="U34" s="52"/>
      <c r="V34" s="52">
        <f>Simulation!E15</f>
        <v>0.16666666666666666</v>
      </c>
      <c r="W34" s="52">
        <f t="shared" si="7"/>
        <v>0.16666666666666666</v>
      </c>
    </row>
    <row r="35" spans="2:23" ht="15.75">
      <c r="B35" s="52" t="s">
        <v>34</v>
      </c>
      <c r="C35" s="56">
        <f>Calculations2!C15</f>
        <v>1</v>
      </c>
      <c r="D35" s="52"/>
      <c r="E35" s="52" t="s">
        <v>48</v>
      </c>
      <c r="F35" s="56">
        <f>Calculations2!E15</f>
        <v>1</v>
      </c>
      <c r="G35" s="52"/>
      <c r="H35" s="52" t="s">
        <v>53</v>
      </c>
      <c r="I35" s="56">
        <f>Calculations2!G15</f>
        <v>1</v>
      </c>
      <c r="J35" s="52"/>
      <c r="K35" s="52" t="s">
        <v>58</v>
      </c>
      <c r="L35" s="56">
        <f>Calculations2!I15</f>
        <v>1</v>
      </c>
      <c r="M35" s="52"/>
      <c r="N35" s="52" t="s">
        <v>66</v>
      </c>
      <c r="O35" s="56">
        <f>Calculations2!K15</f>
        <v>1</v>
      </c>
      <c r="P35" s="52"/>
      <c r="Q35" s="52" t="s">
        <v>71</v>
      </c>
      <c r="R35" s="56">
        <f>Calculations2!M15</f>
        <v>1</v>
      </c>
      <c r="T35" s="52"/>
      <c r="U35" s="52"/>
      <c r="V35" s="56">
        <f>Simulation!E16</f>
        <v>0.16666666666666666</v>
      </c>
      <c r="W35" s="56">
        <f t="shared" si="7"/>
        <v>0.16666666666666666</v>
      </c>
    </row>
    <row r="36" spans="20:23" ht="12.75">
      <c r="T36" s="52"/>
      <c r="U36" s="52"/>
      <c r="V36" s="56">
        <f>Simulation!E17</f>
        <v>0.16666666666666674</v>
      </c>
      <c r="W36" s="56">
        <f t="shared" si="7"/>
        <v>0.16666666666666674</v>
      </c>
    </row>
    <row r="37" spans="2:24" ht="12.75">
      <c r="B37" s="17" t="s">
        <v>61</v>
      </c>
      <c r="T37" s="52">
        <f>IF(Simulation!F5&lt;=0,1,0)</f>
        <v>0</v>
      </c>
      <c r="U37" s="52">
        <f>IF(OR(Simulation!F7=1,Simulation!F7=2,Simulation!F7=3),0,1)</f>
        <v>0</v>
      </c>
      <c r="V37" s="52"/>
      <c r="W37" s="52">
        <f>COUNTIF(W31:W36,"not allowed")</f>
        <v>0</v>
      </c>
      <c r="X37" s="2">
        <f>SUM(T37:W37)</f>
        <v>0</v>
      </c>
    </row>
    <row r="39" spans="2:3" ht="12.75">
      <c r="B39" s="2" t="s">
        <v>13</v>
      </c>
      <c r="C39" s="52">
        <v>1</v>
      </c>
    </row>
    <row r="40" ht="12.75">
      <c r="T40" s="61"/>
    </row>
    <row r="41" ht="12.75">
      <c r="B41" s="17" t="s">
        <v>8</v>
      </c>
    </row>
    <row r="43" ht="13.5" thickBot="1"/>
    <row r="44" spans="2:9" ht="12.75">
      <c r="B44" s="62"/>
      <c r="C44" s="63"/>
      <c r="D44" s="63" t="s">
        <v>9</v>
      </c>
      <c r="E44" s="63" t="s">
        <v>12</v>
      </c>
      <c r="F44" s="63" t="s">
        <v>20</v>
      </c>
      <c r="G44" s="63" t="s">
        <v>21</v>
      </c>
      <c r="H44" s="63" t="s">
        <v>22</v>
      </c>
      <c r="I44" s="64" t="s">
        <v>23</v>
      </c>
    </row>
    <row r="45" spans="2:9" ht="12.75">
      <c r="B45" s="53" t="s">
        <v>15</v>
      </c>
      <c r="C45" s="7"/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</row>
    <row r="46" spans="2:9" ht="12.75">
      <c r="B46" s="53"/>
      <c r="C46" s="7"/>
      <c r="D46" s="65"/>
      <c r="E46" s="65"/>
      <c r="F46" s="65"/>
      <c r="G46" s="65"/>
      <c r="H46" s="65"/>
      <c r="I46" s="66"/>
    </row>
    <row r="47" spans="2:9" ht="12.75">
      <c r="B47" s="53" t="s">
        <v>16</v>
      </c>
      <c r="C47" s="7"/>
      <c r="D47" s="57">
        <f>F18*D45*F8*F11+C18*(1-F8)*F11</f>
        <v>0.104</v>
      </c>
      <c r="E47" s="57">
        <f>F19*E45*F8*F11+C19*(1-F8)*F11</f>
        <v>0.16666666666666666</v>
      </c>
      <c r="F47" s="57">
        <f>F20*F45*F8*F11+C20*(1-F8)*F11</f>
        <v>0.16666666666666666</v>
      </c>
      <c r="G47" s="57">
        <f>F21*G45*F8*F11+C21*(1-F8)*F11</f>
        <v>0.16666666666666666</v>
      </c>
      <c r="H47" s="57">
        <f>F22*H45*F8*F11+C22*(1-F8)*F11</f>
        <v>0.16666666666666666</v>
      </c>
      <c r="I47" s="67">
        <f>F23*I45*F8*F11+C23*(1-F8)*F11</f>
        <v>0.2293333333333334</v>
      </c>
    </row>
    <row r="48" spans="2:9" ht="12.75">
      <c r="B48" s="53" t="s">
        <v>17</v>
      </c>
      <c r="C48" s="7"/>
      <c r="D48" s="57">
        <f>($F$9/$C$9)*($F$8*$F$11/($F$10*$C$10))^(1/(1-$C$10))*($F$18*$D$45^(1-$C$10)+$F$19*C31^(1-$C$10)*$E$45^(1-$C$10)+$F$20*C32^(1-$C$10)*$F$45^(1-$C$10)+$F$21*C33^(1-$C$10)*$G$45^(1-$C$10)+$F$22*C34^(1-$C$10)*$H$45^(1-$C$10)+$F$23*C35^(1-$C$10)*$I$45^(1-$C$10))^(1/(1-$C$10))</f>
        <v>1</v>
      </c>
      <c r="E48" s="57">
        <f>($F$9/$C$9)*($F$8*$F$11/($F$10*$C$10))^(1/(1-$C$10))*($F$18*F31^(1-$C$10)*$D$45^(1-$C$10)+$F$19*$E$45^(1-$C$10)+$F$20*F32^(1-$C$10)*$F$45^(1-$C$10)+$F$21*F33^(1-$C$10)*$G$45^(1-$C$10)+$F$22*F34^(1-$C$10)*$H$45^(1-$C$10)+$F$23*F35^(1-$C$10)*$I$45^(1-$C$10))^(1/(1-$C$10))</f>
        <v>1</v>
      </c>
      <c r="F48" s="57">
        <f>($F$9/$C$9)*($F$8*$F$11/($F$10*$C$10))^(1/(1-$C$10))*($F$18*I31^(1-$C$10)*$D$45^(1-$C$10)+$F$19*I32^(1-$C$10)*$E$45^(1-$C$10)+$F$20*$F$45^(1-$C$10)+$F$21*I33^(1-$C$10)*$G$45^(1-$C$10)+$F$22*I34^(1-$C$10)*$H$45^(1-$C$10)+$F$23*I35^(1-$C$10)*$I$45^(1-$C$10))^(1/(1-$C$10))</f>
        <v>1</v>
      </c>
      <c r="G48" s="57">
        <f>($F$9/$C$9)*($F$8*$F$11/($F$10*$C$10))^(1/(1-$C$10))*($F$18*L31^(1-$C$10)*$D$45^(1-$C$10)+$F$19*L32^(1-$C$10)*$E$45^(1-$C$10)+$F$20*L33^(1-$C$10)*$F$45^(1-$C$10)+$F$21*$G$45^(1-$C$10)+$F$22*L34^(1-$C$10)*$H$45^(1-$C$10)+$F$23*L35^(1-$C$10)*$I$45^(1-$C$10))^(1/(1-$C$10))</f>
        <v>1</v>
      </c>
      <c r="H48" s="57">
        <f>($F$9/$C$9)*($F$8*$F$11/($F$10*$C$10))^(1/(1-$C$10))*($F$18*O31^(1-$C$10)*$D$45^(1-$C$10)+$F$19*O32^(1-$C$10)*$E$45^(1-$C$10)+$F$20*O33^(1-$C$10)*$F$45^(1-$C$10)+$F$21*O34^(1-$C$10)*$G$45^(1-$C$10)+$F$22*$H$45^(1-$C$10)+$F$23*O35^(1-$C$10)*$I$45^(1-$C$10))^(1/(1-$C$10))</f>
        <v>1</v>
      </c>
      <c r="I48" s="67">
        <f>($F$9/$C$9)*($F$8*$F$11/($F$10*$C$10))^(1/(1-$C$10))*($F$18*R31^(1-$C$10)*$D$45^(1-$C$10)+$F$19*R32^(1-$C$10)*$E$45^(1-$C$10)+$F$20*R33^(1-$C$10)*$F$45^(1-$C$10)+$F$21*R34^(1-$C$10)*$G$45^(1-$C$10)+$F$22*R35^(1-$C$10)*$H$45^(1-$C$10)+$F$23*$I$45^(1-$C$10))^(1/(1-$C$10))</f>
        <v>1</v>
      </c>
    </row>
    <row r="49" spans="2:9" ht="12.75">
      <c r="B49" s="53" t="s">
        <v>18</v>
      </c>
      <c r="C49" s="7"/>
      <c r="D49" s="57">
        <f>$C$9*$F$9^(-$C$9)*($C$8/(($C$10-1)*$F$10))^(1/$C$10)*($D$47*$D$48^($C$10-1)+$E$47*C31^(1-$C$10)*$E$48^($C$10-1)+$F$47*C32^(1-$C$10)*$F$48^($C$10-1)+$G$47*C33^(1-$C$10)*$G$48^($C$10-1)+$H$47*C34^(1-$C$10)*$H$48^($C$10-1)+$I$47*C35^(1-$C$10)*$I$48^($C$10-1))^(1/$C$10)</f>
        <v>1</v>
      </c>
      <c r="E49" s="57">
        <f>$C$9*$F$9^(-$C$9)*($C$8/(($C$10-1)*$F$10))^(1/$C$10)*($D$47*F31^(1-$C$10)*$D$48^($C$10-1)+$E$47*$E$48^($C$10-1)+$F$47*F32^(1-$C$10)*$F$48^($C$10-1)+$G$47*F33^(1-$C$10)*$G$48^($C$10-1)+$H$47*F34^(1-$C$10)*$H$48^($C$10-1)+$I$47*F35^(1-$C$10)*$I$48^($C$10-1))^(1/$C$10)</f>
        <v>1</v>
      </c>
      <c r="F49" s="57">
        <f>$C$9*$F$9^(-$C$9)*($C$8/(($C$10-1)*$F$10))^(1/$C$10)*($D$47*I31^(1-$C$10)*$D$48^($C$10-1)+$E$47*I32^(1-$C$10)*$E$48^($C$10-1)+$F$47*$F$48^($C$10-1)+$G$47*I33^(1-$C$10)*$G$48^($C$10-1)+$H$47*I34^(1-$C$10)*$H$48^($C$10-1)+$I$47*I35^(1-$C$10)*$I$48^($C$10-1))^(1/$C$10)</f>
        <v>1</v>
      </c>
      <c r="G49" s="57">
        <f>$C$9*$F$9^(-$C$9)*($C$8/(($C$10-1)*$F$10))^(1/$C$10)*($D$47*L31^(1-$C$10)*$D$48^($C$10-1)+$E$47*L32^(1-$C$10)*$E$48^($C$10-1)+$F$47*L33^(1-$C$10)*$F$48^($C$10-1)+$G$47*$G$48^($C$10-1)+$H$47*L34^(1-$C$10)*$H$48^($C$10-1)+$I$47*L35^(1-$C$10)*$I$48^($C$10-1))^(1/$C$10)</f>
        <v>1</v>
      </c>
      <c r="H49" s="57">
        <f>$C$9*$F$9^(-$C$9)*($C$8/(($C$10-1)*$F$10))^(1/$C$10)*($D$47*O31^(1-$C$10)*$D$48^($C$10-1)+$E$47*O32^(1-$C$10)*$E$48^($C$10-1)+$F$47*O33^(1-$C$10)*$F$48^($C$10-1)+$G$47*O34^(1-$C$10)*$G$48^($C$10-1)+$H$47*$H$48^($C$10-1)+$I$47*O35^(1-$C$10)*$I$48^($C$10-1))^(1/$C$10)</f>
        <v>1</v>
      </c>
      <c r="I49" s="67">
        <f>$C$9*$F$9^(-$C$9)*($C$8/(($C$10-1)*$F$10))^(1/$C$10)*($D$47*R31^(1-$C$10)*$D$48^($C$10-1)+$E$47*R32^(1-$C$10)*$E$48^($C$10-1)+$F$47*R33^(1-$C$10)*$F$48^($C$10-1)+$G$47*R34^(1-$C$10)*$G$48^($C$10-1)+$H$47*R35^(1-$C$10)*$H$48^($C$10-1)+$I$47*$I$48^($C$10-1))^(1/$C$10)</f>
        <v>1</v>
      </c>
    </row>
    <row r="50" spans="2:9" ht="12.75">
      <c r="B50" s="53" t="s">
        <v>19</v>
      </c>
      <c r="C50" s="7"/>
      <c r="D50" s="57">
        <f aca="true" t="shared" si="8" ref="D50:I50">D49*D48^(-$C$8)</f>
        <v>1</v>
      </c>
      <c r="E50" s="57">
        <f t="shared" si="8"/>
        <v>1</v>
      </c>
      <c r="F50" s="57">
        <f t="shared" si="8"/>
        <v>1</v>
      </c>
      <c r="G50" s="57">
        <f t="shared" si="8"/>
        <v>1</v>
      </c>
      <c r="H50" s="57">
        <f t="shared" si="8"/>
        <v>1</v>
      </c>
      <c r="I50" s="67">
        <f t="shared" si="8"/>
        <v>1</v>
      </c>
    </row>
    <row r="51" spans="2:9" ht="12.75">
      <c r="B51" s="53" t="s">
        <v>14</v>
      </c>
      <c r="C51" s="7"/>
      <c r="D51" s="54" t="str">
        <f aca="true" t="shared" si="9" ref="D51:I51">IF(ABS((D49-D45)/D45)&lt;$F$12,"OK","NOT OK")</f>
        <v>OK</v>
      </c>
      <c r="E51" s="54" t="str">
        <f t="shared" si="9"/>
        <v>OK</v>
      </c>
      <c r="F51" s="54" t="str">
        <f t="shared" si="9"/>
        <v>OK</v>
      </c>
      <c r="G51" s="54" t="str">
        <f t="shared" si="9"/>
        <v>OK</v>
      </c>
      <c r="H51" s="54" t="str">
        <f t="shared" si="9"/>
        <v>OK</v>
      </c>
      <c r="I51" s="55" t="str">
        <f t="shared" si="9"/>
        <v>OK</v>
      </c>
    </row>
    <row r="52" spans="2:9" ht="12.75">
      <c r="B52" s="53" t="s">
        <v>72</v>
      </c>
      <c r="C52" s="7"/>
      <c r="D52" s="54" t="str">
        <f>IF(AND(D51="OK",E51="OK",F51="OK",G51="OK",H51="OK",I51="OK"),"OK","NOT OK")</f>
        <v>OK</v>
      </c>
      <c r="E52" s="54"/>
      <c r="F52" s="54"/>
      <c r="G52" s="54"/>
      <c r="H52" s="54"/>
      <c r="I52" s="55"/>
    </row>
    <row r="53" spans="2:9" ht="13.5" thickBot="1">
      <c r="B53" s="58" t="s">
        <v>73</v>
      </c>
      <c r="C53" s="43"/>
      <c r="D53" s="68">
        <f>F18*D50+F19*E50+F20*F50+F21*G50+F22*H50+F23*I50</f>
        <v>1</v>
      </c>
      <c r="E53" s="59"/>
      <c r="F53" s="59"/>
      <c r="G53" s="59"/>
      <c r="H53" s="59"/>
      <c r="I53" s="60"/>
    </row>
  </sheetData>
  <sheetProtection/>
  <mergeCells count="10">
    <mergeCell ref="Q29:R29"/>
    <mergeCell ref="V30:W30"/>
    <mergeCell ref="A2:L2"/>
    <mergeCell ref="G17:M17"/>
    <mergeCell ref="E16:O16"/>
    <mergeCell ref="B29:C29"/>
    <mergeCell ref="E29:F29"/>
    <mergeCell ref="H29:I29"/>
    <mergeCell ref="K29:L29"/>
    <mergeCell ref="N29:O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A4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" customWidth="1"/>
  </cols>
  <sheetData>
    <row r="2" spans="1:12" s="1" customFormat="1" ht="26.25">
      <c r="A2" s="73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6" spans="2:4" ht="12.75">
      <c r="B6" s="2" t="s">
        <v>88</v>
      </c>
      <c r="D6" s="2">
        <f>Simulation!F5</f>
        <v>1</v>
      </c>
    </row>
    <row r="7" spans="1:14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2.75">
      <c r="A8" s="31"/>
      <c r="N8" s="31"/>
    </row>
    <row r="9" spans="1:14" ht="12.75">
      <c r="A9" s="31"/>
      <c r="N9" s="31"/>
    </row>
    <row r="10" spans="1:27" ht="15.75">
      <c r="A10" s="33"/>
      <c r="B10" s="84" t="s">
        <v>9</v>
      </c>
      <c r="C10" s="84"/>
      <c r="D10" s="84" t="s">
        <v>12</v>
      </c>
      <c r="E10" s="84"/>
      <c r="F10" s="84" t="s">
        <v>20</v>
      </c>
      <c r="G10" s="84"/>
      <c r="H10" s="84" t="s">
        <v>21</v>
      </c>
      <c r="I10" s="84"/>
      <c r="J10" s="84" t="s">
        <v>22</v>
      </c>
      <c r="K10" s="84"/>
      <c r="L10" s="84" t="s">
        <v>23</v>
      </c>
      <c r="M10" s="84"/>
      <c r="N10" s="33"/>
      <c r="AA10" s="33"/>
    </row>
    <row r="11" spans="1:27" ht="18.75">
      <c r="A11" s="33"/>
      <c r="B11" s="25" t="s">
        <v>93</v>
      </c>
      <c r="C11" s="26">
        <f>IF(Simulation!$F$7=1,Calculations2!C24,IF(Simulation!$F$7=2,Calculations2!C32,Calculations2!C40))</f>
        <v>1</v>
      </c>
      <c r="D11" s="27" t="s">
        <v>94</v>
      </c>
      <c r="E11" s="26">
        <f>IF(Simulation!$F$7=1,Calculations2!E24,IF(Simulation!$F$7=2,Calculations2!E32,Calculations2!E40))</f>
        <v>1</v>
      </c>
      <c r="F11" s="27" t="s">
        <v>95</v>
      </c>
      <c r="G11" s="26">
        <f>IF(Simulation!$F$7=1,Calculations2!G24,IF(Simulation!$F$7=2,Calculations2!G32,Calculations2!G40))</f>
        <v>1</v>
      </c>
      <c r="H11" s="27" t="s">
        <v>96</v>
      </c>
      <c r="I11" s="26">
        <f>IF(Simulation!$F$7=1,Calculations2!I24,IF(Simulation!$F$7=2,Calculations2!I32,Calculations2!I40))</f>
        <v>1</v>
      </c>
      <c r="J11" s="27" t="s">
        <v>97</v>
      </c>
      <c r="K11" s="26">
        <f>IF(Simulation!$F$7=1,Calculations2!K24,IF(Simulation!$F$7=2,Calculations2!K32,Calculations2!K40))</f>
        <v>1</v>
      </c>
      <c r="L11" s="27" t="s">
        <v>98</v>
      </c>
      <c r="M11" s="26">
        <f>IF(Simulation!$F$7=1,Calculations2!M24,IF(Simulation!$F$7=2,Calculations2!M32,Calculations2!M40))</f>
        <v>1</v>
      </c>
      <c r="N11" s="33"/>
      <c r="AA11" s="31"/>
    </row>
    <row r="12" spans="1:27" ht="18.75">
      <c r="A12" s="33"/>
      <c r="B12" s="25" t="s">
        <v>99</v>
      </c>
      <c r="C12" s="26">
        <f>IF(Simulation!$F$7=1,Calculations2!C25,IF(Simulation!$F$7=2,Calculations2!C33,Calculations2!C41))</f>
        <v>1</v>
      </c>
      <c r="D12" s="27" t="s">
        <v>100</v>
      </c>
      <c r="E12" s="26">
        <f>IF(Simulation!$F$7=1,Calculations2!E25,IF(Simulation!$F$7=2,Calculations2!E33,Calculations2!E41))</f>
        <v>1</v>
      </c>
      <c r="F12" s="27" t="s">
        <v>101</v>
      </c>
      <c r="G12" s="26">
        <f>IF(Simulation!$F$7=1,Calculations2!G25,IF(Simulation!$F$7=2,Calculations2!G33,Calculations2!G41))</f>
        <v>1</v>
      </c>
      <c r="H12" s="27" t="s">
        <v>102</v>
      </c>
      <c r="I12" s="26">
        <f>IF(Simulation!$F$7=1,Calculations2!I25,IF(Simulation!$F$7=2,Calculations2!I33,Calculations2!I41))</f>
        <v>1</v>
      </c>
      <c r="J12" s="27" t="s">
        <v>103</v>
      </c>
      <c r="K12" s="26">
        <f>IF(Simulation!$F$7=1,Calculations2!K25,IF(Simulation!$F$7=2,Calculations2!K33,Calculations2!K41))</f>
        <v>1</v>
      </c>
      <c r="L12" s="27" t="s">
        <v>104</v>
      </c>
      <c r="M12" s="26">
        <f>IF(Simulation!$F$7=1,Calculations2!M25,IF(Simulation!$F$7=2,Calculations2!M33,Calculations2!M41))</f>
        <v>1</v>
      </c>
      <c r="N12" s="33"/>
      <c r="AA12" s="31"/>
    </row>
    <row r="13" spans="1:14" ht="18.75">
      <c r="A13" s="33"/>
      <c r="B13" s="25" t="s">
        <v>105</v>
      </c>
      <c r="C13" s="26">
        <f>IF(Simulation!$F$7=1,Calculations2!C26,IF(Simulation!$F$7=2,Calculations2!C34,Calculations2!C42))</f>
        <v>1</v>
      </c>
      <c r="D13" s="27" t="s">
        <v>106</v>
      </c>
      <c r="E13" s="26">
        <f>IF(Simulation!$F$7=1,Calculations2!E26,IF(Simulation!$F$7=2,Calculations2!E34,Calculations2!E42))</f>
        <v>1</v>
      </c>
      <c r="F13" s="27" t="s">
        <v>107</v>
      </c>
      <c r="G13" s="26">
        <f>IF(Simulation!$F$7=1,Calculations2!G26,IF(Simulation!$F$7=2,Calculations2!G34,Calculations2!G42))</f>
        <v>1</v>
      </c>
      <c r="H13" s="27" t="s">
        <v>108</v>
      </c>
      <c r="I13" s="26">
        <f>IF(Simulation!$F$7=1,Calculations2!I26,IF(Simulation!$F$7=2,Calculations2!I34,Calculations2!I42))</f>
        <v>1</v>
      </c>
      <c r="J13" s="27" t="s">
        <v>109</v>
      </c>
      <c r="K13" s="26">
        <f>IF(Simulation!$F$7=1,Calculations2!K26,IF(Simulation!$F$7=2,Calculations2!K34,Calculations2!K42))</f>
        <v>1</v>
      </c>
      <c r="L13" s="27" t="s">
        <v>110</v>
      </c>
      <c r="M13" s="26">
        <f>IF(Simulation!$F$7=1,Calculations2!M26,IF(Simulation!$F$7=2,Calculations2!M34,Calculations2!M42))</f>
        <v>1</v>
      </c>
      <c r="N13" s="33"/>
    </row>
    <row r="14" spans="1:14" ht="18.75">
      <c r="A14" s="33"/>
      <c r="B14" s="25" t="s">
        <v>111</v>
      </c>
      <c r="C14" s="26">
        <f>IF(Simulation!$F$7=1,Calculations2!C27,IF(Simulation!$F$7=2,Calculations2!C35,Calculations2!C43))</f>
        <v>1</v>
      </c>
      <c r="D14" s="27" t="s">
        <v>112</v>
      </c>
      <c r="E14" s="26">
        <f>IF(Simulation!$F$7=1,Calculations2!E27,IF(Simulation!$F$7=2,Calculations2!E35,Calculations2!E43))</f>
        <v>1</v>
      </c>
      <c r="F14" s="27" t="s">
        <v>113</v>
      </c>
      <c r="G14" s="26">
        <f>IF(Simulation!$F$7=1,Calculations2!G27,IF(Simulation!$F$7=2,Calculations2!G35,Calculations2!G43))</f>
        <v>1</v>
      </c>
      <c r="H14" s="27" t="s">
        <v>114</v>
      </c>
      <c r="I14" s="26">
        <f>IF(Simulation!$F$7=1,Calculations2!I27,IF(Simulation!$F$7=2,Calculations2!I35,Calculations2!I43))</f>
        <v>1</v>
      </c>
      <c r="J14" s="27" t="s">
        <v>115</v>
      </c>
      <c r="K14" s="26">
        <f>IF(Simulation!$F$7=1,Calculations2!K27,IF(Simulation!$F$7=2,Calculations2!K35,Calculations2!K43))</f>
        <v>1</v>
      </c>
      <c r="L14" s="27" t="s">
        <v>116</v>
      </c>
      <c r="M14" s="26">
        <f>IF(Simulation!$F$7=1,Calculations2!M27,IF(Simulation!$F$7=2,Calculations2!M35,Calculations2!M43))</f>
        <v>1</v>
      </c>
      <c r="N14" s="33"/>
    </row>
    <row r="15" spans="1:14" ht="18.75">
      <c r="A15" s="33"/>
      <c r="B15" s="25" t="s">
        <v>117</v>
      </c>
      <c r="C15" s="26">
        <f>IF(Simulation!$F$7=1,Calculations2!C28,IF(Simulation!$F$7=2,Calculations2!C36,Calculations2!C44))</f>
        <v>1</v>
      </c>
      <c r="D15" s="27" t="s">
        <v>118</v>
      </c>
      <c r="E15" s="26">
        <f>IF(Simulation!$F$7=1,Calculations2!E28,IF(Simulation!$F$7=2,Calculations2!E36,Calculations2!E44))</f>
        <v>1</v>
      </c>
      <c r="F15" s="27" t="s">
        <v>119</v>
      </c>
      <c r="G15" s="26">
        <f>IF(Simulation!$F$7=1,Calculations2!G28,IF(Simulation!$F$7=2,Calculations2!G36,Calculations2!G44))</f>
        <v>1</v>
      </c>
      <c r="H15" s="27" t="s">
        <v>120</v>
      </c>
      <c r="I15" s="26">
        <f>IF(Simulation!$F$7=1,Calculations2!I28,IF(Simulation!$F$7=2,Calculations2!I36,Calculations2!I44))</f>
        <v>1</v>
      </c>
      <c r="J15" s="27" t="s">
        <v>121</v>
      </c>
      <c r="K15" s="26">
        <f>IF(Simulation!$F$7=1,Calculations2!K28,IF(Simulation!$F$7=2,Calculations2!K36,Calculations2!K44))</f>
        <v>1</v>
      </c>
      <c r="L15" s="27" t="s">
        <v>122</v>
      </c>
      <c r="M15" s="26">
        <f>IF(Simulation!$F$7=1,Calculations2!M28,IF(Simulation!$F$7=2,Calculations2!M36,Calculations2!M44))</f>
        <v>1</v>
      </c>
      <c r="N15" s="33"/>
    </row>
    <row r="16" spans="1:14" ht="15.75">
      <c r="A16" s="33"/>
      <c r="B16" s="25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33"/>
    </row>
    <row r="17" spans="1:14" ht="15.75">
      <c r="A17" s="33"/>
      <c r="B17" s="12" t="s">
        <v>123</v>
      </c>
      <c r="C17" s="28"/>
      <c r="D17" s="29"/>
      <c r="E17" s="28"/>
      <c r="F17" s="29"/>
      <c r="G17" s="28"/>
      <c r="H17" s="29"/>
      <c r="I17" s="26"/>
      <c r="J17" s="27"/>
      <c r="K17" s="26"/>
      <c r="L17" s="27"/>
      <c r="M17" s="26"/>
      <c r="N17" s="33"/>
    </row>
    <row r="18" spans="1:14" ht="15.75">
      <c r="A18" s="33"/>
      <c r="B18" s="12" t="s">
        <v>125</v>
      </c>
      <c r="C18" s="30" t="s">
        <v>124</v>
      </c>
      <c r="D18" s="29"/>
      <c r="E18" s="28"/>
      <c r="F18" s="29"/>
      <c r="G18" s="28"/>
      <c r="H18" s="29"/>
      <c r="I18" s="26"/>
      <c r="J18" s="27"/>
      <c r="K18" s="26"/>
      <c r="L18" s="27"/>
      <c r="M18" s="26"/>
      <c r="N18" s="33"/>
    </row>
    <row r="19" spans="1:15" ht="12.75">
      <c r="A19" s="33"/>
      <c r="N19" s="33"/>
      <c r="O19" s="13"/>
    </row>
    <row r="20" spans="1:15" ht="12.75">
      <c r="A20" s="33"/>
      <c r="N20" s="33"/>
      <c r="O20" s="13"/>
    </row>
    <row r="21" spans="1:15" ht="12.75">
      <c r="A21" s="33"/>
      <c r="N21" s="33"/>
      <c r="O21" s="13"/>
    </row>
    <row r="22" spans="1:15" ht="12.75">
      <c r="A22" s="33"/>
      <c r="B22" s="32" t="s">
        <v>87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13"/>
    </row>
    <row r="23" spans="1:15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13"/>
    </row>
    <row r="24" spans="1:15" ht="15.75">
      <c r="A24" s="33"/>
      <c r="B24" s="34" t="s">
        <v>30</v>
      </c>
      <c r="C24" s="35">
        <f>$D$6</f>
        <v>1</v>
      </c>
      <c r="D24" s="35" t="s">
        <v>44</v>
      </c>
      <c r="E24" s="35">
        <f>$D$6</f>
        <v>1</v>
      </c>
      <c r="F24" s="35" t="s">
        <v>49</v>
      </c>
      <c r="G24" s="35">
        <f>$D$6^2</f>
        <v>1</v>
      </c>
      <c r="H24" s="35" t="s">
        <v>54</v>
      </c>
      <c r="I24" s="35">
        <f>$D$6^3</f>
        <v>1</v>
      </c>
      <c r="J24" s="35" t="s">
        <v>62</v>
      </c>
      <c r="K24" s="35">
        <f>$D$6^2</f>
        <v>1</v>
      </c>
      <c r="L24" s="35" t="s">
        <v>67</v>
      </c>
      <c r="M24" s="35">
        <f>$D$6</f>
        <v>1</v>
      </c>
      <c r="N24" s="33"/>
      <c r="O24" s="13"/>
    </row>
    <row r="25" spans="1:15" ht="15.75">
      <c r="A25" s="33"/>
      <c r="B25" s="34" t="s">
        <v>31</v>
      </c>
      <c r="C25" s="35">
        <f>$D$6^2</f>
        <v>1</v>
      </c>
      <c r="D25" s="35" t="s">
        <v>45</v>
      </c>
      <c r="E25" s="35">
        <f>$D$6</f>
        <v>1</v>
      </c>
      <c r="F25" s="35" t="s">
        <v>50</v>
      </c>
      <c r="G25" s="35">
        <f>$D$6</f>
        <v>1</v>
      </c>
      <c r="H25" s="35" t="s">
        <v>55</v>
      </c>
      <c r="I25" s="35">
        <f>$D$6^2</f>
        <v>1</v>
      </c>
      <c r="J25" s="35" t="s">
        <v>63</v>
      </c>
      <c r="K25" s="35">
        <f>$D$6^3</f>
        <v>1</v>
      </c>
      <c r="L25" s="35" t="s">
        <v>68</v>
      </c>
      <c r="M25" s="35">
        <f>$D$6^2</f>
        <v>1</v>
      </c>
      <c r="N25" s="33"/>
      <c r="O25" s="13"/>
    </row>
    <row r="26" spans="1:15" ht="15.75">
      <c r="A26" s="33"/>
      <c r="B26" s="34" t="s">
        <v>32</v>
      </c>
      <c r="C26" s="35">
        <f>$D$6^3</f>
        <v>1</v>
      </c>
      <c r="D26" s="35" t="s">
        <v>46</v>
      </c>
      <c r="E26" s="35">
        <f>$D$6^2</f>
        <v>1</v>
      </c>
      <c r="F26" s="35" t="s">
        <v>51</v>
      </c>
      <c r="G26" s="35">
        <f>$D$6</f>
        <v>1</v>
      </c>
      <c r="H26" s="35" t="s">
        <v>56</v>
      </c>
      <c r="I26" s="35">
        <f>$D$6</f>
        <v>1</v>
      </c>
      <c r="J26" s="35" t="s">
        <v>64</v>
      </c>
      <c r="K26" s="35">
        <f>$D$6^2</f>
        <v>1</v>
      </c>
      <c r="L26" s="35" t="s">
        <v>69</v>
      </c>
      <c r="M26" s="35">
        <f>$D$6^3</f>
        <v>1</v>
      </c>
      <c r="N26" s="33"/>
      <c r="O26" s="13"/>
    </row>
    <row r="27" spans="1:15" ht="15.75">
      <c r="A27" s="33"/>
      <c r="B27" s="34" t="s">
        <v>33</v>
      </c>
      <c r="C27" s="35">
        <f>$D$6^2</f>
        <v>1</v>
      </c>
      <c r="D27" s="35" t="s">
        <v>47</v>
      </c>
      <c r="E27" s="35">
        <f>$D$6^3</f>
        <v>1</v>
      </c>
      <c r="F27" s="35" t="s">
        <v>52</v>
      </c>
      <c r="G27" s="35">
        <f>$D$6^2</f>
        <v>1</v>
      </c>
      <c r="H27" s="35" t="s">
        <v>57</v>
      </c>
      <c r="I27" s="35">
        <f>$D$6</f>
        <v>1</v>
      </c>
      <c r="J27" s="35" t="s">
        <v>65</v>
      </c>
      <c r="K27" s="35">
        <f>$D$6</f>
        <v>1</v>
      </c>
      <c r="L27" s="35" t="s">
        <v>70</v>
      </c>
      <c r="M27" s="35">
        <f>$D$6^2</f>
        <v>1</v>
      </c>
      <c r="N27" s="33"/>
      <c r="O27" s="13"/>
    </row>
    <row r="28" spans="1:15" ht="15.75">
      <c r="A28" s="33"/>
      <c r="B28" s="34" t="s">
        <v>34</v>
      </c>
      <c r="C28" s="35">
        <f>$D$6</f>
        <v>1</v>
      </c>
      <c r="D28" s="35" t="s">
        <v>48</v>
      </c>
      <c r="E28" s="35">
        <f>$D$6^2</f>
        <v>1</v>
      </c>
      <c r="F28" s="35" t="s">
        <v>53</v>
      </c>
      <c r="G28" s="35">
        <f>$D$6^3</f>
        <v>1</v>
      </c>
      <c r="H28" s="35" t="s">
        <v>58</v>
      </c>
      <c r="I28" s="35">
        <f>$D$6^2</f>
        <v>1</v>
      </c>
      <c r="J28" s="35" t="s">
        <v>66</v>
      </c>
      <c r="K28" s="35">
        <f>$D$6</f>
        <v>1</v>
      </c>
      <c r="L28" s="35" t="s">
        <v>71</v>
      </c>
      <c r="M28" s="35">
        <f>$D$6</f>
        <v>1</v>
      </c>
      <c r="N28" s="33"/>
      <c r="O28" s="13"/>
    </row>
    <row r="29" spans="1:15" ht="12.75">
      <c r="A29" s="33"/>
      <c r="B29" s="3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3"/>
      <c r="O29" s="13"/>
    </row>
    <row r="30" spans="1:15" ht="12.75">
      <c r="A30" s="33"/>
      <c r="B30" s="32" t="s">
        <v>89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3"/>
      <c r="O30" s="13"/>
    </row>
    <row r="31" spans="1:15" ht="12.75">
      <c r="A31" s="33"/>
      <c r="B31" s="3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3"/>
      <c r="O31" s="13"/>
    </row>
    <row r="32" spans="1:15" ht="15.75">
      <c r="A32" s="33"/>
      <c r="B32" s="34" t="s">
        <v>30</v>
      </c>
      <c r="C32" s="35">
        <f>$D$6</f>
        <v>1</v>
      </c>
      <c r="D32" s="35" t="s">
        <v>44</v>
      </c>
      <c r="E32" s="35">
        <f>$D$6</f>
        <v>1</v>
      </c>
      <c r="F32" s="35" t="s">
        <v>49</v>
      </c>
      <c r="G32" s="35">
        <f>$D$6^2</f>
        <v>1</v>
      </c>
      <c r="H32" s="35" t="s">
        <v>54</v>
      </c>
      <c r="I32" s="35">
        <f>$D$6^3</f>
        <v>1</v>
      </c>
      <c r="J32" s="35" t="s">
        <v>62</v>
      </c>
      <c r="K32" s="35">
        <f>$D$6^2</f>
        <v>1</v>
      </c>
      <c r="L32" s="35" t="s">
        <v>67</v>
      </c>
      <c r="M32" s="35">
        <f>$D$6</f>
        <v>1</v>
      </c>
      <c r="O32" s="13"/>
    </row>
    <row r="33" spans="1:13" ht="15.75">
      <c r="A33" s="31"/>
      <c r="B33" s="34" t="s">
        <v>31</v>
      </c>
      <c r="C33" s="35">
        <f>$D$6^2</f>
        <v>1</v>
      </c>
      <c r="D33" s="35" t="s">
        <v>45</v>
      </c>
      <c r="E33" s="35">
        <f>$D$6</f>
        <v>1</v>
      </c>
      <c r="F33" s="35" t="s">
        <v>50</v>
      </c>
      <c r="G33" s="35">
        <f>$D$6</f>
        <v>1</v>
      </c>
      <c r="H33" s="35" t="s">
        <v>55</v>
      </c>
      <c r="I33" s="35">
        <f>$D$6^2</f>
        <v>1</v>
      </c>
      <c r="J33" s="35" t="s">
        <v>63</v>
      </c>
      <c r="K33" s="35">
        <f>$D$6</f>
        <v>1</v>
      </c>
      <c r="L33" s="35" t="s">
        <v>68</v>
      </c>
      <c r="M33" s="35">
        <f>$D$6^2</f>
        <v>1</v>
      </c>
    </row>
    <row r="34" spans="1:13" ht="15.75">
      <c r="A34" s="31"/>
      <c r="B34" s="34" t="s">
        <v>32</v>
      </c>
      <c r="C34" s="35">
        <f>$D$6^3</f>
        <v>1</v>
      </c>
      <c r="D34" s="35" t="s">
        <v>46</v>
      </c>
      <c r="E34" s="35">
        <f>$D$6^2</f>
        <v>1</v>
      </c>
      <c r="F34" s="35" t="s">
        <v>51</v>
      </c>
      <c r="G34" s="35">
        <f>$D$6</f>
        <v>1</v>
      </c>
      <c r="H34" s="35" t="s">
        <v>56</v>
      </c>
      <c r="I34" s="35">
        <f>$D$6</f>
        <v>1</v>
      </c>
      <c r="J34" s="35" t="s">
        <v>64</v>
      </c>
      <c r="K34" s="35">
        <f>$D$6^2</f>
        <v>1</v>
      </c>
      <c r="L34" s="35" t="s">
        <v>69</v>
      </c>
      <c r="M34" s="35">
        <f>$D$6^3</f>
        <v>1</v>
      </c>
    </row>
    <row r="35" spans="2:13" ht="15.75">
      <c r="B35" s="34" t="s">
        <v>33</v>
      </c>
      <c r="C35" s="35">
        <f>$D$6^2</f>
        <v>1</v>
      </c>
      <c r="D35" s="35" t="s">
        <v>47</v>
      </c>
      <c r="E35" s="35">
        <f>$D$6</f>
        <v>1</v>
      </c>
      <c r="F35" s="35" t="s">
        <v>52</v>
      </c>
      <c r="G35" s="35">
        <f>$D$6^2</f>
        <v>1</v>
      </c>
      <c r="H35" s="35" t="s">
        <v>57</v>
      </c>
      <c r="I35" s="35">
        <f>$D$6</f>
        <v>1</v>
      </c>
      <c r="J35" s="35" t="s">
        <v>65</v>
      </c>
      <c r="K35" s="35">
        <f>$D$6</f>
        <v>1</v>
      </c>
      <c r="L35" s="35" t="s">
        <v>70</v>
      </c>
      <c r="M35" s="35">
        <f>$D$6^2</f>
        <v>1</v>
      </c>
    </row>
    <row r="36" spans="2:13" ht="15.75">
      <c r="B36" s="34" t="s">
        <v>34</v>
      </c>
      <c r="C36" s="35">
        <f>$D$6</f>
        <v>1</v>
      </c>
      <c r="D36" s="35" t="s">
        <v>48</v>
      </c>
      <c r="E36" s="35">
        <f>$D$6^2</f>
        <v>1</v>
      </c>
      <c r="F36" s="35" t="s">
        <v>53</v>
      </c>
      <c r="G36" s="35">
        <f>$D$6^3</f>
        <v>1</v>
      </c>
      <c r="H36" s="35" t="s">
        <v>58</v>
      </c>
      <c r="I36" s="35">
        <f>$D$6^2</f>
        <v>1</v>
      </c>
      <c r="J36" s="35" t="s">
        <v>66</v>
      </c>
      <c r="K36" s="35">
        <f>$D$6</f>
        <v>1</v>
      </c>
      <c r="L36" s="35" t="s">
        <v>71</v>
      </c>
      <c r="M36" s="35">
        <f>$D$6</f>
        <v>1</v>
      </c>
    </row>
    <row r="37" spans="2:13" ht="12.75">
      <c r="B37" s="3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12.75">
      <c r="B38" s="32" t="s">
        <v>90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2.75">
      <c r="B39" s="3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ht="15.75">
      <c r="B40" s="34" t="s">
        <v>30</v>
      </c>
      <c r="C40" s="35">
        <f>$D$6</f>
        <v>1</v>
      </c>
      <c r="D40" s="35" t="s">
        <v>44</v>
      </c>
      <c r="E40" s="35">
        <f>$D$6</f>
        <v>1</v>
      </c>
      <c r="F40" s="35" t="s">
        <v>49</v>
      </c>
      <c r="G40" s="35">
        <f>$D$6^2</f>
        <v>1</v>
      </c>
      <c r="H40" s="35" t="s">
        <v>54</v>
      </c>
      <c r="I40" s="35">
        <f>$D$6^3</f>
        <v>1</v>
      </c>
      <c r="J40" s="35" t="s">
        <v>62</v>
      </c>
      <c r="K40" s="35">
        <f>$D$6^2</f>
        <v>1</v>
      </c>
      <c r="L40" s="35" t="s">
        <v>67</v>
      </c>
      <c r="M40" s="35">
        <f>$D$6</f>
        <v>1</v>
      </c>
    </row>
    <row r="41" spans="2:13" ht="15.75">
      <c r="B41" s="34" t="s">
        <v>31</v>
      </c>
      <c r="C41" s="35">
        <f>$D$6^2</f>
        <v>1</v>
      </c>
      <c r="D41" s="35" t="s">
        <v>45</v>
      </c>
      <c r="E41" s="35">
        <f>$D$6</f>
        <v>1</v>
      </c>
      <c r="F41" s="35" t="s">
        <v>50</v>
      </c>
      <c r="G41" s="35">
        <f>$D$6</f>
        <v>1</v>
      </c>
      <c r="H41" s="35" t="s">
        <v>55</v>
      </c>
      <c r="I41" s="35">
        <f>$D$6</f>
        <v>1</v>
      </c>
      <c r="J41" s="35" t="s">
        <v>63</v>
      </c>
      <c r="K41" s="35">
        <f>$D$6</f>
        <v>1</v>
      </c>
      <c r="L41" s="35" t="s">
        <v>68</v>
      </c>
      <c r="M41" s="35">
        <f>$D$6</f>
        <v>1</v>
      </c>
    </row>
    <row r="42" spans="2:13" ht="15.75">
      <c r="B42" s="34" t="s">
        <v>32</v>
      </c>
      <c r="C42" s="35">
        <f>$D$6^3</f>
        <v>1</v>
      </c>
      <c r="D42" s="35" t="s">
        <v>46</v>
      </c>
      <c r="E42" s="35">
        <f>$D$6</f>
        <v>1</v>
      </c>
      <c r="F42" s="35" t="s">
        <v>51</v>
      </c>
      <c r="G42" s="35">
        <f>$D$6</f>
        <v>1</v>
      </c>
      <c r="H42" s="35" t="s">
        <v>56</v>
      </c>
      <c r="I42" s="35">
        <f>$D$6</f>
        <v>1</v>
      </c>
      <c r="J42" s="35" t="s">
        <v>64</v>
      </c>
      <c r="K42" s="35">
        <f>$D$6^2</f>
        <v>1</v>
      </c>
      <c r="L42" s="35" t="s">
        <v>69</v>
      </c>
      <c r="M42" s="35">
        <f>$D$6^3</f>
        <v>1</v>
      </c>
    </row>
    <row r="43" spans="2:13" ht="15.75">
      <c r="B43" s="34" t="s">
        <v>33</v>
      </c>
      <c r="C43" s="35">
        <f>$D$6^2</f>
        <v>1</v>
      </c>
      <c r="D43" s="35" t="s">
        <v>47</v>
      </c>
      <c r="E43" s="35">
        <f>$D$6</f>
        <v>1</v>
      </c>
      <c r="F43" s="35" t="s">
        <v>52</v>
      </c>
      <c r="G43" s="35">
        <f>$D$6^2</f>
        <v>1</v>
      </c>
      <c r="H43" s="35" t="s">
        <v>57</v>
      </c>
      <c r="I43" s="35">
        <f>$D$6</f>
        <v>1</v>
      </c>
      <c r="J43" s="35" t="s">
        <v>65</v>
      </c>
      <c r="K43" s="35">
        <f>$D$6</f>
        <v>1</v>
      </c>
      <c r="L43" s="35" t="s">
        <v>70</v>
      </c>
      <c r="M43" s="35">
        <f>$D$6^2</f>
        <v>1</v>
      </c>
    </row>
    <row r="44" spans="2:13" ht="15.75">
      <c r="B44" s="34" t="s">
        <v>34</v>
      </c>
      <c r="C44" s="35">
        <f>$D$6</f>
        <v>1</v>
      </c>
      <c r="D44" s="35" t="s">
        <v>48</v>
      </c>
      <c r="E44" s="35">
        <f>$D$6</f>
        <v>1</v>
      </c>
      <c r="F44" s="35" t="s">
        <v>53</v>
      </c>
      <c r="G44" s="35">
        <f>$D$6^3</f>
        <v>1</v>
      </c>
      <c r="H44" s="35" t="s">
        <v>58</v>
      </c>
      <c r="I44" s="35">
        <f>$D$6^2</f>
        <v>1</v>
      </c>
      <c r="J44" s="35" t="s">
        <v>66</v>
      </c>
      <c r="K44" s="35">
        <f>$D$6</f>
        <v>1</v>
      </c>
      <c r="L44" s="35" t="s">
        <v>71</v>
      </c>
      <c r="M44" s="35">
        <f>$D$6</f>
        <v>1</v>
      </c>
    </row>
  </sheetData>
  <sheetProtection/>
  <mergeCells count="7">
    <mergeCell ref="A2:L2"/>
    <mergeCell ref="L10:M10"/>
    <mergeCell ref="B10:C10"/>
    <mergeCell ref="D10:E10"/>
    <mergeCell ref="F10:G10"/>
    <mergeCell ref="H10:I10"/>
    <mergeCell ref="J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Schueller</dc:creator>
  <cp:keywords/>
  <dc:description/>
  <cp:lastModifiedBy>Charles van Marrewijk</cp:lastModifiedBy>
  <dcterms:created xsi:type="dcterms:W3CDTF">2001-03-11T14:42:48Z</dcterms:created>
  <dcterms:modified xsi:type="dcterms:W3CDTF">2017-03-30T01:39:22Z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1072787574</vt:i4>
  </property>
  <property fmtid="{D5CDD505-2E9C-101B-9397-08002B2CF9AE}" pid="3" name="_NewReviewCycle">
    <vt:lpwstr/>
  </property>
  <property fmtid="{D5CDD505-2E9C-101B-9397-08002B2CF9AE}" pid="4" name="_EmailSubject">
    <vt:lpwstr>ch 14 en 16</vt:lpwstr>
  </property>
  <property fmtid="{D5CDD505-2E9C-101B-9397-08002B2CF9AE}" pid="5" name="_AuthorEmail">
    <vt:lpwstr>Daniel.Ottens@ingcf.com</vt:lpwstr>
  </property>
  <property fmtid="{D5CDD505-2E9C-101B-9397-08002B2CF9AE}" pid="6" name="_AuthorEmailDisplayName">
    <vt:lpwstr>Ottens, D. (Daniel)</vt:lpwstr>
  </property>
  <property fmtid="{D5CDD505-2E9C-101B-9397-08002B2CF9AE}" pid="7" name="_ReviewingToolsShownOnce">
    <vt:lpwstr/>
  </property>
</Properties>
</file>