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5165" windowHeight="8820" activeTab="4"/>
  </bookViews>
  <sheets>
    <sheet name="step1" sheetId="1" r:id="rId1"/>
    <sheet name="step2" sheetId="2" r:id="rId2"/>
    <sheet name="step3" sheetId="3" r:id="rId3"/>
    <sheet name="step4" sheetId="4" r:id="rId4"/>
    <sheet name="final" sheetId="5" r:id="rId5"/>
  </sheets>
  <definedNames/>
  <calcPr fullCalcOnLoad="1"/>
</workbook>
</file>

<file path=xl/comments1.xml><?xml version="1.0" encoding="utf-8"?>
<comments xmlns="http://schemas.openxmlformats.org/spreadsheetml/2006/main">
  <authors>
    <author>Tom Lacksonen</author>
    <author>lacksonent</author>
  </authors>
  <commentList>
    <comment ref="H5" authorId="0">
      <text>
        <r>
          <rPr>
            <sz val="8"/>
            <rFont val="Tahoma"/>
            <family val="2"/>
          </rPr>
          <t>This is the value 7 years from now, not the current trade-in value.</t>
        </r>
      </text>
    </comment>
    <comment ref="B12" authorId="0">
      <text>
        <r>
          <rPr>
            <sz val="8"/>
            <rFont val="Tahoma"/>
            <family val="2"/>
          </rPr>
          <t>The propane furnace is the defender. 
If conventional replacement is used, then the present cost is the trade-in value (in cellE6).  If cash-flow replacement is used, then the present cost of the defender is $0. Costs may be positive or negative numbers.
The annual costs are given in cell F7.  Costs go from year 1 to the last year of analysis (either the life of the fixture (given in cell E5 or the planning horizon given in cell F9).  Annual costs should be the same sign as present cost.
The propane furnace has no salvage cost.</t>
        </r>
      </text>
    </comment>
    <comment ref="B13" authorId="0">
      <text>
        <r>
          <rPr>
            <sz val="8"/>
            <rFont val="Tahoma"/>
            <family val="2"/>
          </rPr>
          <t>Total cost is the sum of present cost, annual cost, and salvage value.  You can enter the formula in cell F21 and copy down the column.</t>
        </r>
      </text>
    </comment>
    <comment ref="F9" authorId="0">
      <text>
        <r>
          <rPr>
            <sz val="8"/>
            <rFont val="Tahoma"/>
            <family val="2"/>
          </rPr>
          <t>To use annual worth analysis, even though you do not calculate LCM number of years directly, you must assume either that the alternatives are repeated over the LCM number of years, or assume that a planning horizon is used.</t>
        </r>
      </text>
    </comment>
    <comment ref="E5" authorId="0">
      <text>
        <r>
          <rPr>
            <sz val="8"/>
            <rFont val="Tahoma"/>
            <family val="2"/>
          </rPr>
          <t>This is the life of the furnace.  If a similar furnace is purchased when this one wears out, enter annual costs for this many years.  If planning horizon analysis is used, only enter annual costs for the planning horizon number of years.</t>
        </r>
      </text>
    </comment>
    <comment ref="E6" authorId="0">
      <text>
        <r>
          <rPr>
            <sz val="8"/>
            <rFont val="Tahoma"/>
            <family val="2"/>
          </rPr>
          <t>If you are using the conventional approach, this is the present cost of the propane furnace (money you would not receive if you kept the furnace).  If you are using the cash-flow approach, this is deducted from the cost of the new furnace.</t>
        </r>
      </text>
    </comment>
    <comment ref="I8" authorId="0">
      <text>
        <r>
          <rPr>
            <sz val="8"/>
            <rFont val="Tahoma"/>
            <family val="2"/>
          </rPr>
          <t>Our goal is to find the annual worth of the costs for each fixture.  First we will convert all costs to present worth and then we will convert the present worth to annual worth.</t>
        </r>
      </text>
    </comment>
    <comment ref="C7" authorId="0">
      <text>
        <r>
          <rPr>
            <sz val="8"/>
            <rFont val="Tahoma"/>
            <family val="2"/>
          </rPr>
          <t>Salvage value is a one-time future cost.  Put it in the last year of the analysis for the gas furnace.  Assume that this is the cost if the last year is the life of the fixture or the planning horizon.</t>
        </r>
      </text>
    </comment>
    <comment ref="D5" authorId="1">
      <text>
        <r>
          <rPr>
            <sz val="8"/>
            <rFont val="Tahoma"/>
            <family val="2"/>
          </rPr>
          <t xml:space="preserve">The original puurchase cost is in the past and cannot be recovered.  It is a </t>
        </r>
        <r>
          <rPr>
            <b/>
            <sz val="8"/>
            <rFont val="Tahoma"/>
            <family val="2"/>
          </rPr>
          <t>sunk cost</t>
        </r>
        <r>
          <rPr>
            <sz val="8"/>
            <rFont val="Tahoma"/>
            <family val="2"/>
          </rPr>
          <t xml:space="preserve"> and must not be used in an economic decision.</t>
        </r>
      </text>
    </comment>
    <comment ref="C6" authorId="1">
      <text>
        <r>
          <rPr>
            <sz val="8"/>
            <rFont val="Tahoma"/>
            <family val="2"/>
          </rPr>
          <t>This is a one-time cost in year 0, so it is a present cost.  If the cash flow approach is used, deduct the trade-in value to find the present cost.</t>
        </r>
      </text>
    </comment>
    <comment ref="H6" authorId="1">
      <text>
        <r>
          <rPr>
            <sz val="8"/>
            <rFont val="Tahoma"/>
            <family val="0"/>
          </rPr>
          <t>This is the life of the furnace.  If planning horizon analysis is used, only enter annual costs for the planning horizon number of years.</t>
        </r>
      </text>
    </comment>
    <comment ref="F7" authorId="1">
      <text>
        <r>
          <rPr>
            <sz val="8"/>
            <rFont val="Tahoma"/>
            <family val="2"/>
          </rPr>
          <t>This is the annual cost for the life of the furnace, or the planning horizon.</t>
        </r>
      </text>
    </comment>
    <comment ref="I7" authorId="1">
      <text>
        <r>
          <rPr>
            <sz val="8"/>
            <rFont val="Tahoma"/>
            <family val="0"/>
          </rPr>
          <t>This is the annual cost for the life of the furnace, or the planning horizon.</t>
        </r>
      </text>
    </comment>
    <comment ref="D8" authorId="1">
      <text>
        <r>
          <rPr>
            <sz val="8"/>
            <rFont val="Tahoma"/>
            <family val="0"/>
          </rPr>
          <t>The effective annual interest rate, i.</t>
        </r>
      </text>
    </comment>
    <comment ref="F8" authorId="1">
      <text>
        <r>
          <rPr>
            <sz val="8"/>
            <rFont val="Tahoma"/>
            <family val="2"/>
          </rPr>
          <t>If conventional replacement is used, then the present cost of the defender (propane) is the trade-in value and the present cost of the challenger (natural gas) is its purchase cost.  If cash-flow replacement is used, then the present cost of the defender is $0 and the present cost of the challenger is the purchase cost less the trade-in value.</t>
        </r>
      </text>
    </comment>
  </commentList>
</comments>
</file>

<file path=xl/comments2.xml><?xml version="1.0" encoding="utf-8"?>
<comments xmlns="http://schemas.openxmlformats.org/spreadsheetml/2006/main">
  <authors>
    <author>Tom Lacksonen</author>
  </authors>
  <commentList>
    <comment ref="B12" authorId="0">
      <text>
        <r>
          <rPr>
            <sz val="8"/>
            <rFont val="Tahoma"/>
            <family val="2"/>
          </rPr>
          <t>The natural gas furnace is the challenger.
If conventional replacement is used, then the present cost is its purchase cost, given in cell C6.  If cash-flow replacement is used, then the present cost of is the purchase cost less the trade-in value given in cell E6.  Costs may be a positive or negative number.
The annual costs are given in cell I7.  Costs go from year 1 to the last year of analysis (either the life of the furnace (given in cell H6 or the planning horizon given in cell F9).  Annual costs should be the same sign as present cost.
The salvage value is given in C7 and goes in the last year of the analysis.  Enter as a positive or negative number.</t>
        </r>
      </text>
    </comment>
    <comment ref="B13" authorId="0">
      <text>
        <r>
          <rPr>
            <sz val="8"/>
            <rFont val="Tahoma"/>
            <family val="2"/>
          </rPr>
          <t>Total cost is the sum of present cost, annual cost, and salvage value.  You can enter the formula in cell F21 and copy down the column.</t>
        </r>
      </text>
    </comment>
  </commentList>
</comments>
</file>

<file path=xl/comments3.xml><?xml version="1.0" encoding="utf-8"?>
<comments xmlns="http://schemas.openxmlformats.org/spreadsheetml/2006/main">
  <authors>
    <author>Tom Lacksonen</author>
  </authors>
  <commentList>
    <comment ref="B12" authorId="0">
      <text>
        <r>
          <rPr>
            <sz val="8"/>
            <rFont val="Tahoma"/>
            <family val="2"/>
          </rPr>
          <t>Interest rate is given in cell D8.
The given data has costs as positive values.  The present value can be found using the NPV function.  The first term is interest, in cell I20.  The second term is the years, given in cells F22 to the last year of the analysis (or to F29).  Add the present cost in F21 to the NPV function.</t>
        </r>
      </text>
    </comment>
    <comment ref="B13" authorId="0">
      <text>
        <r>
          <rPr>
            <sz val="8"/>
            <rFont val="Tahoma"/>
            <family val="2"/>
          </rPr>
          <t>Interest rate is given in cell D8.
The given data has costs as positive values.  The present value can be found using the NPV function.  The first term is interest, given in cell I35.  The second term is years, given in cells F37 to the last year of the analysis (or to F51).  Add the present cost in F36 to the NPV function.</t>
        </r>
      </text>
    </comment>
  </commentList>
</comments>
</file>

<file path=xl/comments4.xml><?xml version="1.0" encoding="utf-8"?>
<comments xmlns="http://schemas.openxmlformats.org/spreadsheetml/2006/main">
  <authors>
    <author>Tom Lacksonen</author>
  </authors>
  <commentList>
    <comment ref="B13" authorId="0">
      <text>
        <r>
          <rPr>
            <sz val="8"/>
            <rFont val="Tahoma"/>
            <family val="2"/>
          </rPr>
          <t>The years are the number of years of costs entered in columns C to F, and may be different for the two fixtures.
Use the PMT function to find annual worth.  The first term is interest, in I35.  The second term is years, in I37.  The third term is present cost, given in I36.  Annual worth may be positive or negative.</t>
        </r>
      </text>
    </comment>
    <comment ref="B14" authorId="0">
      <text>
        <r>
          <rPr>
            <sz val="8"/>
            <rFont val="Tahoma"/>
            <family val="2"/>
          </rPr>
          <t xml:space="preserve">Select the furnace with lower annual cost.  If annual worths are negative, select the furnace with the less negative AW.  If annual worths are positive (where costs are positive), select the fixture with the smaller AW.
To select the propane furnace, put the </t>
        </r>
        <r>
          <rPr>
            <b/>
            <sz val="8"/>
            <rFont val="Tahoma"/>
            <family val="2"/>
          </rPr>
          <t>X</t>
        </r>
        <r>
          <rPr>
            <sz val="8"/>
            <rFont val="Tahoma"/>
            <family val="2"/>
          </rPr>
          <t xml:space="preserve"> in cell I26 and leave cell I41 blank.
To select the natural gas furnace, put the</t>
        </r>
        <r>
          <rPr>
            <b/>
            <sz val="8"/>
            <rFont val="Tahoma"/>
            <family val="2"/>
          </rPr>
          <t xml:space="preserve"> X</t>
        </r>
        <r>
          <rPr>
            <sz val="8"/>
            <rFont val="Tahoma"/>
            <family val="2"/>
          </rPr>
          <t xml:space="preserve"> in cell I41 and leave cell I26 blank.</t>
        </r>
      </text>
    </comment>
    <comment ref="B12" authorId="0">
      <text>
        <r>
          <rPr>
            <sz val="8"/>
            <rFont val="Tahoma"/>
            <family val="2"/>
          </rPr>
          <t>The years are the number of years of costs entered in columns C to F, and may be different for the two fixtures.
Use the PMT function to find annual worth.  The first term is interest, in I20.  The second term is years, in I22.  The third term is present cost, given in I21.  Annual worth may be positive or negative.</t>
        </r>
      </text>
    </comment>
  </commentList>
</comments>
</file>

<file path=xl/sharedStrings.xml><?xml version="1.0" encoding="utf-8"?>
<sst xmlns="http://schemas.openxmlformats.org/spreadsheetml/2006/main" count="117" uniqueCount="43">
  <si>
    <t>Step 1</t>
  </si>
  <si>
    <t>Year</t>
  </si>
  <si>
    <t>Step 2</t>
  </si>
  <si>
    <t>Step 3</t>
  </si>
  <si>
    <t>Step 4</t>
  </si>
  <si>
    <t>Final solution</t>
  </si>
  <si>
    <t xml:space="preserve">Help </t>
  </si>
  <si>
    <t>Help</t>
  </si>
  <si>
    <t>X</t>
  </si>
  <si>
    <r>
      <t xml:space="preserve">Press </t>
    </r>
    <r>
      <rPr>
        <b/>
        <sz val="12"/>
        <rFont val="Arial"/>
        <family val="2"/>
      </rPr>
      <t>Ctrl-a</t>
    </r>
    <r>
      <rPr>
        <sz val="12"/>
        <color indexed="12"/>
        <rFont val="Arial"/>
        <family val="2"/>
      </rPr>
      <t xml:space="preserve"> when finished.</t>
    </r>
  </si>
  <si>
    <r>
      <t xml:space="preserve">Press </t>
    </r>
    <r>
      <rPr>
        <b/>
        <sz val="12"/>
        <rFont val="Arial"/>
        <family val="2"/>
      </rPr>
      <t>Ctrl-b</t>
    </r>
    <r>
      <rPr>
        <sz val="12"/>
        <color indexed="12"/>
        <rFont val="Arial"/>
        <family val="2"/>
      </rPr>
      <t xml:space="preserve"> when finished.</t>
    </r>
  </si>
  <si>
    <r>
      <t xml:space="preserve">Press </t>
    </r>
    <r>
      <rPr>
        <b/>
        <sz val="12"/>
        <rFont val="Arial"/>
        <family val="2"/>
      </rPr>
      <t>Ctrl-d</t>
    </r>
    <r>
      <rPr>
        <sz val="12"/>
        <color indexed="12"/>
        <rFont val="Arial"/>
        <family val="2"/>
      </rPr>
      <t xml:space="preserve"> to see the final solution.</t>
    </r>
  </si>
  <si>
    <r>
      <t xml:space="preserve">Press </t>
    </r>
    <r>
      <rPr>
        <b/>
        <sz val="12"/>
        <rFont val="Arial"/>
        <family val="2"/>
      </rPr>
      <t>Ctrl-e</t>
    </r>
    <r>
      <rPr>
        <sz val="12"/>
        <color indexed="12"/>
        <rFont val="Arial"/>
        <family val="2"/>
      </rPr>
      <t xml:space="preserve"> to generate another problem.</t>
    </r>
  </si>
  <si>
    <r>
      <t xml:space="preserve">Press </t>
    </r>
    <r>
      <rPr>
        <b/>
        <sz val="12"/>
        <rFont val="Arial"/>
        <family val="2"/>
      </rPr>
      <t>Ctrl-c</t>
    </r>
    <r>
      <rPr>
        <sz val="12"/>
        <color indexed="12"/>
        <rFont val="Arial"/>
        <family val="2"/>
      </rPr>
      <t xml:space="preserve"> when finished.</t>
    </r>
  </si>
  <si>
    <r>
      <t xml:space="preserve">Move mouse over any cell with a </t>
    </r>
    <r>
      <rPr>
        <sz val="12"/>
        <color indexed="10"/>
        <rFont val="Arial"/>
        <family val="2"/>
      </rPr>
      <t>red arrow</t>
    </r>
    <r>
      <rPr>
        <sz val="12"/>
        <color indexed="12"/>
        <rFont val="Arial"/>
        <family val="2"/>
      </rPr>
      <t>.</t>
    </r>
  </si>
  <si>
    <t>Annual cost</t>
  </si>
  <si>
    <t>Total cost</t>
  </si>
  <si>
    <t>Interest =</t>
  </si>
  <si>
    <t>Select?</t>
  </si>
  <si>
    <t>Salvage</t>
  </si>
  <si>
    <t>Present cost</t>
  </si>
  <si>
    <t>Annual worth</t>
  </si>
  <si>
    <t xml:space="preserve"> Years, n =</t>
  </si>
  <si>
    <t xml:space="preserve">  =PMT(I20, I22, -I21)</t>
  </si>
  <si>
    <t xml:space="preserve">  =PMT(I35, I37, -I36)</t>
  </si>
  <si>
    <t xml:space="preserve"> Present value</t>
  </si>
  <si>
    <r>
      <t>Put an</t>
    </r>
    <r>
      <rPr>
        <b/>
        <sz val="12"/>
        <rFont val="Arial"/>
        <family val="2"/>
      </rPr>
      <t xml:space="preserve"> X</t>
    </r>
    <r>
      <rPr>
        <sz val="12"/>
        <color indexed="12"/>
        <rFont val="Arial"/>
        <family val="2"/>
      </rPr>
      <t xml:space="preserve"> in cell I26 or I41 to select the desired fixture.</t>
    </r>
  </si>
  <si>
    <t>Replacement analysis</t>
  </si>
  <si>
    <t>Furnace selection problems</t>
  </si>
  <si>
    <t>You are considering replacing your aging propane furnace for a natural gas model.  The</t>
  </si>
  <si>
    <t>Propane furnace</t>
  </si>
  <si>
    <t>Natural gas furnace</t>
  </si>
  <si>
    <t>Put the propane furnace costs in each year in columns C, D, E.</t>
  </si>
  <si>
    <r>
      <t>Put the formulas for the propane furnace total costs in column F</t>
    </r>
    <r>
      <rPr>
        <b/>
        <sz val="12"/>
        <color indexed="12"/>
        <rFont val="Arial"/>
        <family val="2"/>
      </rPr>
      <t>.</t>
    </r>
  </si>
  <si>
    <t>Put the natural gas furnace costs in each year in columns C, D, E.</t>
  </si>
  <si>
    <r>
      <t>Put the formulas for the natural gas furnace total costs in column F</t>
    </r>
    <r>
      <rPr>
        <b/>
        <sz val="12"/>
        <color indexed="12"/>
        <rFont val="Arial"/>
        <family val="2"/>
      </rPr>
      <t>.</t>
    </r>
  </si>
  <si>
    <t>Put years and annual worth for the propane furnace in I22 and I24.</t>
  </si>
  <si>
    <t>Put years and annual worth for the natural gas furnace in I37 and I39.</t>
  </si>
  <si>
    <t>Put interest and present value for the propane furnace in I20, I21.</t>
  </si>
  <si>
    <t>Put interest and present value for the natural gas furnace in I35, I36.</t>
  </si>
  <si>
    <t xml:space="preserve">  =F21 + NPV(I20, F22:F27)</t>
  </si>
  <si>
    <t xml:space="preserve">  =F36 + NPV(I35, F37:F49)</t>
  </si>
  <si>
    <r>
      <t>8</t>
    </r>
    <r>
      <rPr>
        <sz val="10"/>
        <rFont val="Arial"/>
        <family val="0"/>
      </rPr>
      <t xml:space="preserve">  Copyright, 2001, Thomas A. Lacksonen</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</si>
</sst>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0.0"/>
    <numFmt numFmtId="167" formatCode="_(&quot;$&quot;* #,##0_);_(&quot;$&quot;* \(#,##0\);_(&quot;$&quot;* &quot;-&quot;??_);_(@_)"/>
    <numFmt numFmtId="168" formatCode="_(&quot;$&quot;* #,##0.0_);_(&quot;$&quot;* \(#,##0.0\);_(&quot;$&quot;* &quot;-&quot;??_);_(@_)"/>
  </numFmts>
  <fonts count="17">
    <font>
      <sz val="10"/>
      <name val="Arial"/>
      <family val="0"/>
    </font>
    <font>
      <sz val="10"/>
      <color indexed="10"/>
      <name val="Arial"/>
      <family val="2"/>
    </font>
    <font>
      <sz val="8"/>
      <name val="Tahoma"/>
      <family val="2"/>
    </font>
    <font>
      <b/>
      <sz val="8"/>
      <name val="Tahoma"/>
      <family val="2"/>
    </font>
    <font>
      <sz val="10"/>
      <color indexed="12"/>
      <name val="Arial"/>
      <family val="2"/>
    </font>
    <font>
      <b/>
      <sz val="14"/>
      <name val="Times New Roman"/>
      <family val="1"/>
    </font>
    <font>
      <sz val="12"/>
      <color indexed="12"/>
      <name val="Arial"/>
      <family val="2"/>
    </font>
    <font>
      <b/>
      <sz val="12"/>
      <name val="Arial"/>
      <family val="2"/>
    </font>
    <font>
      <sz val="12"/>
      <name val="Arial"/>
      <family val="2"/>
    </font>
    <font>
      <b/>
      <sz val="12"/>
      <color indexed="12"/>
      <name val="Arial"/>
      <family val="2"/>
    </font>
    <font>
      <b/>
      <sz val="12"/>
      <name val="Times New Roman"/>
      <family val="1"/>
    </font>
    <font>
      <sz val="12"/>
      <color indexed="10"/>
      <name val="Arial"/>
      <family val="2"/>
    </font>
    <font>
      <b/>
      <u val="single"/>
      <sz val="10"/>
      <name val="Arial"/>
      <family val="2"/>
    </font>
    <font>
      <b/>
      <sz val="10"/>
      <name val="Arial"/>
      <family val="2"/>
    </font>
    <font>
      <u val="single"/>
      <sz val="10"/>
      <name val="Arial"/>
      <family val="2"/>
    </font>
    <font>
      <sz val="14"/>
      <name val="WP TypographicSymbols"/>
      <family val="0"/>
    </font>
    <font>
      <b/>
      <sz val="8"/>
      <name val="Arial"/>
      <family val="2"/>
    </font>
  </fonts>
  <fills count="6">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11"/>
        <bgColor indexed="64"/>
      </patternFill>
    </fill>
    <fill>
      <patternFill patternType="solid">
        <fgColor indexed="13"/>
        <bgColor indexed="64"/>
      </patternFill>
    </fill>
  </fills>
  <borders count="9">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5">
    <xf numFmtId="0" fontId="0" fillId="0" borderId="0" xfId="0" applyAlignment="1">
      <alignment/>
    </xf>
    <xf numFmtId="0" fontId="0" fillId="0" borderId="1" xfId="0" applyBorder="1" applyAlignment="1">
      <alignment/>
    </xf>
    <xf numFmtId="0" fontId="0" fillId="0" borderId="0" xfId="0" applyBorder="1" applyAlignment="1">
      <alignment/>
    </xf>
    <xf numFmtId="0" fontId="0" fillId="0" borderId="0" xfId="0" applyFill="1"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0" xfId="0" applyFont="1" applyAlignment="1">
      <alignment/>
    </xf>
    <xf numFmtId="0" fontId="0" fillId="0" borderId="0" xfId="0" applyNumberFormat="1" applyAlignment="1">
      <alignment/>
    </xf>
    <xf numFmtId="10" fontId="0" fillId="0" borderId="0" xfId="0" applyNumberFormat="1" applyAlignment="1">
      <alignment/>
    </xf>
    <xf numFmtId="0" fontId="4" fillId="0" borderId="0" xfId="0" applyFont="1" applyAlignment="1">
      <alignment/>
    </xf>
    <xf numFmtId="0" fontId="5" fillId="0" borderId="0" xfId="0" applyFont="1" applyAlignment="1">
      <alignment horizontal="center"/>
    </xf>
    <xf numFmtId="0" fontId="6" fillId="0" borderId="0" xfId="0" applyFont="1" applyBorder="1" applyAlignment="1">
      <alignment/>
    </xf>
    <xf numFmtId="0" fontId="6" fillId="0" borderId="2" xfId="0" applyFont="1" applyBorder="1" applyAlignment="1">
      <alignment/>
    </xf>
    <xf numFmtId="0" fontId="6" fillId="0" borderId="1" xfId="0" applyFont="1" applyBorder="1" applyAlignment="1">
      <alignment/>
    </xf>
    <xf numFmtId="0" fontId="10" fillId="0" borderId="4" xfId="0" applyFont="1" applyBorder="1" applyAlignment="1">
      <alignment/>
    </xf>
    <xf numFmtId="0" fontId="11" fillId="0" borderId="2" xfId="0" applyFont="1" applyBorder="1" applyAlignment="1">
      <alignment/>
    </xf>
    <xf numFmtId="0" fontId="11" fillId="0" borderId="0" xfId="0" applyFont="1" applyBorder="1" applyAlignment="1">
      <alignment/>
    </xf>
    <xf numFmtId="0" fontId="8" fillId="0" borderId="4" xfId="0" applyFont="1" applyBorder="1" applyAlignment="1">
      <alignment/>
    </xf>
    <xf numFmtId="0" fontId="8" fillId="0" borderId="6" xfId="0" applyFont="1" applyBorder="1" applyAlignment="1">
      <alignment/>
    </xf>
    <xf numFmtId="0" fontId="11" fillId="0" borderId="1" xfId="0" applyFont="1" applyBorder="1" applyAlignment="1">
      <alignment/>
    </xf>
    <xf numFmtId="0" fontId="8" fillId="0" borderId="1" xfId="0" applyFont="1" applyBorder="1" applyAlignment="1">
      <alignment/>
    </xf>
    <xf numFmtId="0" fontId="0" fillId="2" borderId="8"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0" xfId="0" applyFill="1" applyBorder="1" applyAlignment="1">
      <alignment/>
    </xf>
    <xf numFmtId="6" fontId="1" fillId="2" borderId="0" xfId="0" applyNumberFormat="1" applyFont="1" applyFill="1" applyBorder="1" applyAlignment="1">
      <alignment/>
    </xf>
    <xf numFmtId="0" fontId="0" fillId="2" borderId="5" xfId="0" applyFill="1" applyBorder="1" applyAlignment="1">
      <alignment/>
    </xf>
    <xf numFmtId="0" fontId="1" fillId="2" borderId="0" xfId="0" applyFont="1" applyFill="1" applyBorder="1" applyAlignment="1">
      <alignment/>
    </xf>
    <xf numFmtId="0" fontId="0" fillId="2" borderId="4" xfId="0" applyFont="1" applyFill="1" applyBorder="1" applyAlignment="1">
      <alignment/>
    </xf>
    <xf numFmtId="0" fontId="0" fillId="2" borderId="6" xfId="0" applyFill="1" applyBorder="1" applyAlignment="1">
      <alignment/>
    </xf>
    <xf numFmtId="0" fontId="0" fillId="2" borderId="1" xfId="0" applyFill="1" applyBorder="1" applyAlignment="1">
      <alignment/>
    </xf>
    <xf numFmtId="9" fontId="1" fillId="2" borderId="1" xfId="0" applyNumberFormat="1" applyFont="1" applyFill="1" applyBorder="1" applyAlignment="1">
      <alignment/>
    </xf>
    <xf numFmtId="0" fontId="0" fillId="2" borderId="7" xfId="0" applyFill="1" applyBorder="1" applyAlignment="1">
      <alignment/>
    </xf>
    <xf numFmtId="6" fontId="0" fillId="2" borderId="0" xfId="0" applyNumberFormat="1" applyFill="1" applyBorder="1" applyAlignment="1">
      <alignment/>
    </xf>
    <xf numFmtId="9" fontId="0" fillId="2" borderId="1" xfId="0" applyNumberFormat="1" applyFill="1" applyBorder="1" applyAlignment="1">
      <alignment/>
    </xf>
    <xf numFmtId="0" fontId="10" fillId="3" borderId="8" xfId="0" applyFont="1" applyFill="1" applyBorder="1" applyAlignment="1">
      <alignment/>
    </xf>
    <xf numFmtId="0" fontId="10" fillId="3" borderId="6" xfId="0" applyFont="1" applyFill="1" applyBorder="1" applyAlignment="1">
      <alignment/>
    </xf>
    <xf numFmtId="0" fontId="0" fillId="3" borderId="2" xfId="0" applyFill="1" applyBorder="1" applyAlignment="1">
      <alignment/>
    </xf>
    <xf numFmtId="10" fontId="0" fillId="0" borderId="0" xfId="0" applyNumberFormat="1" applyFill="1" applyBorder="1" applyAlignment="1">
      <alignment/>
    </xf>
    <xf numFmtId="8" fontId="0" fillId="0" borderId="0" xfId="0" applyNumberFormat="1" applyFill="1" applyBorder="1" applyAlignment="1">
      <alignment/>
    </xf>
    <xf numFmtId="1" fontId="0" fillId="0" borderId="0" xfId="0" applyNumberFormat="1" applyAlignment="1">
      <alignment/>
    </xf>
    <xf numFmtId="0" fontId="0" fillId="0" borderId="0" xfId="0" applyFill="1" applyBorder="1" applyAlignment="1">
      <alignment/>
    </xf>
    <xf numFmtId="0" fontId="12" fillId="0" borderId="0" xfId="0" applyFont="1" applyFill="1" applyBorder="1" applyAlignment="1">
      <alignment/>
    </xf>
    <xf numFmtId="164" fontId="0" fillId="0" borderId="0" xfId="17" applyNumberFormat="1" applyFont="1" applyFill="1" applyBorder="1" applyAlignment="1">
      <alignment/>
    </xf>
    <xf numFmtId="9" fontId="0" fillId="0" borderId="0" xfId="0" applyNumberFormat="1" applyFont="1" applyFill="1" applyBorder="1" applyAlignment="1">
      <alignment/>
    </xf>
    <xf numFmtId="9" fontId="0" fillId="0" borderId="0" xfId="19" applyFont="1" applyFill="1" applyBorder="1" applyAlignment="1">
      <alignment/>
    </xf>
    <xf numFmtId="164" fontId="0" fillId="0" borderId="0" xfId="0" applyNumberFormat="1" applyFont="1" applyFill="1" applyBorder="1" applyAlignment="1" quotePrefix="1">
      <alignment/>
    </xf>
    <xf numFmtId="0" fontId="0" fillId="0" borderId="0" xfId="17" applyNumberFormat="1" applyFont="1" applyFill="1" applyBorder="1" applyAlignment="1">
      <alignment/>
    </xf>
    <xf numFmtId="0" fontId="0" fillId="0" borderId="0" xfId="0" applyNumberFormat="1" applyFont="1" applyFill="1" applyBorder="1" applyAlignment="1">
      <alignment/>
    </xf>
    <xf numFmtId="0" fontId="0" fillId="0" borderId="0" xfId="0" applyFont="1" applyFill="1" applyBorder="1" applyAlignment="1">
      <alignment/>
    </xf>
    <xf numFmtId="164" fontId="0" fillId="0" borderId="0" xfId="0" applyNumberFormat="1" applyFont="1" applyFill="1" applyBorder="1" applyAlignment="1">
      <alignment/>
    </xf>
    <xf numFmtId="0" fontId="0" fillId="0" borderId="8" xfId="0" applyFill="1" applyBorder="1" applyAlignment="1">
      <alignment/>
    </xf>
    <xf numFmtId="164" fontId="0" fillId="0" borderId="2" xfId="17" applyNumberFormat="1" applyFont="1" applyFill="1" applyBorder="1" applyAlignment="1">
      <alignment/>
    </xf>
    <xf numFmtId="0" fontId="0" fillId="0" borderId="2" xfId="17" applyNumberFormat="1" applyFont="1" applyFill="1" applyBorder="1" applyAlignment="1">
      <alignment/>
    </xf>
    <xf numFmtId="164" fontId="0" fillId="0" borderId="3" xfId="17" applyNumberFormat="1" applyFont="1" applyFill="1" applyBorder="1" applyAlignment="1">
      <alignment/>
    </xf>
    <xf numFmtId="0" fontId="0" fillId="0" borderId="4" xfId="0" applyFont="1" applyFill="1" applyBorder="1" applyAlignment="1">
      <alignment/>
    </xf>
    <xf numFmtId="164" fontId="0" fillId="0" borderId="0" xfId="0" applyNumberFormat="1" applyFill="1" applyBorder="1" applyAlignment="1">
      <alignment/>
    </xf>
    <xf numFmtId="164" fontId="0" fillId="0" borderId="5" xfId="17" applyNumberFormat="1" applyFont="1" applyFill="1" applyBorder="1" applyAlignment="1">
      <alignment/>
    </xf>
    <xf numFmtId="165" fontId="0" fillId="0" borderId="0" xfId="0" applyNumberFormat="1" applyFill="1" applyBorder="1" applyAlignment="1">
      <alignment/>
    </xf>
    <xf numFmtId="0" fontId="13" fillId="0" borderId="0" xfId="0" applyFont="1" applyFill="1" applyBorder="1" applyAlignment="1">
      <alignment/>
    </xf>
    <xf numFmtId="0" fontId="0" fillId="0" borderId="6" xfId="0" applyFill="1" applyBorder="1" applyAlignment="1">
      <alignment/>
    </xf>
    <xf numFmtId="164" fontId="0" fillId="0" borderId="1" xfId="0" applyNumberFormat="1" applyFill="1" applyBorder="1" applyAlignment="1">
      <alignment/>
    </xf>
    <xf numFmtId="164" fontId="13" fillId="0" borderId="1" xfId="0" applyNumberFormat="1" applyFont="1" applyFill="1" applyBorder="1" applyAlignment="1">
      <alignment/>
    </xf>
    <xf numFmtId="164" fontId="0" fillId="0" borderId="7" xfId="0" applyNumberFormat="1" applyFill="1" applyBorder="1" applyAlignment="1">
      <alignment/>
    </xf>
    <xf numFmtId="0" fontId="14" fillId="0" borderId="0" xfId="0" applyFont="1" applyFill="1" applyBorder="1" applyAlignment="1">
      <alignment/>
    </xf>
    <xf numFmtId="164" fontId="0" fillId="0" borderId="0" xfId="0" applyNumberFormat="1" applyFill="1" applyBorder="1" applyAlignment="1" quotePrefix="1">
      <alignment/>
    </xf>
    <xf numFmtId="164" fontId="0" fillId="0" borderId="4" xfId="17" applyNumberFormat="1" applyFont="1" applyFill="1" applyBorder="1" applyAlignment="1">
      <alignment/>
    </xf>
    <xf numFmtId="0" fontId="0" fillId="0" borderId="5" xfId="17" applyNumberFormat="1" applyFont="1" applyFill="1" applyBorder="1" applyAlignment="1">
      <alignment/>
    </xf>
    <xf numFmtId="0" fontId="13" fillId="0" borderId="6" xfId="0" applyFont="1" applyFill="1" applyBorder="1" applyAlignment="1">
      <alignment/>
    </xf>
    <xf numFmtId="0" fontId="0" fillId="4" borderId="7" xfId="0" applyFill="1" applyBorder="1" applyAlignment="1">
      <alignment horizontal="center"/>
    </xf>
    <xf numFmtId="0" fontId="0" fillId="0" borderId="0" xfId="0" applyFill="1" applyBorder="1" applyAlignment="1">
      <alignment horizontal="center"/>
    </xf>
    <xf numFmtId="167" fontId="0" fillId="0" borderId="8" xfId="17" applyNumberFormat="1" applyFont="1" applyFill="1" applyBorder="1" applyAlignment="1">
      <alignment/>
    </xf>
    <xf numFmtId="9" fontId="0" fillId="0" borderId="3" xfId="0" applyNumberFormat="1" applyFont="1" applyFill="1" applyBorder="1" applyAlignment="1">
      <alignment/>
    </xf>
    <xf numFmtId="0" fontId="0" fillId="0" borderId="7" xfId="0" applyFill="1" applyBorder="1" applyAlignment="1">
      <alignment horizontal="center"/>
    </xf>
    <xf numFmtId="0" fontId="0" fillId="5" borderId="7" xfId="0" applyFill="1" applyBorder="1" applyAlignment="1">
      <alignment horizontal="center"/>
    </xf>
    <xf numFmtId="164" fontId="0" fillId="5" borderId="5" xfId="17" applyNumberFormat="1" applyFont="1" applyFill="1" applyBorder="1" applyAlignment="1">
      <alignment/>
    </xf>
    <xf numFmtId="164" fontId="0" fillId="0" borderId="0" xfId="0" applyNumberFormat="1" applyBorder="1" applyAlignment="1">
      <alignment/>
    </xf>
    <xf numFmtId="164" fontId="0" fillId="0" borderId="1" xfId="0" applyNumberFormat="1" applyBorder="1" applyAlignment="1">
      <alignment/>
    </xf>
    <xf numFmtId="164" fontId="0" fillId="0" borderId="0" xfId="0" applyNumberFormat="1" applyAlignment="1">
      <alignment/>
    </xf>
    <xf numFmtId="164" fontId="0" fillId="0" borderId="2" xfId="0" applyNumberFormat="1" applyBorder="1" applyAlignment="1">
      <alignment/>
    </xf>
    <xf numFmtId="164" fontId="0" fillId="0" borderId="5" xfId="0" applyNumberFormat="1" applyBorder="1" applyAlignment="1">
      <alignment/>
    </xf>
    <xf numFmtId="0" fontId="0" fillId="5" borderId="5" xfId="17" applyNumberFormat="1" applyFont="1" applyFill="1" applyBorder="1" applyAlignment="1">
      <alignment/>
    </xf>
    <xf numFmtId="9" fontId="0" fillId="5" borderId="3" xfId="0" applyNumberFormat="1" applyFont="1" applyFill="1" applyBorder="1" applyAlignment="1">
      <alignment/>
    </xf>
    <xf numFmtId="164" fontId="0" fillId="5" borderId="5" xfId="0" applyNumberFormat="1" applyFill="1" applyBorder="1" applyAlignment="1">
      <alignment/>
    </xf>
    <xf numFmtId="164" fontId="0" fillId="5" borderId="0" xfId="0" applyNumberFormat="1" applyFill="1" applyBorder="1" applyAlignment="1">
      <alignment/>
    </xf>
    <xf numFmtId="164" fontId="0" fillId="5" borderId="0" xfId="17" applyNumberFormat="1" applyFont="1" applyFill="1" applyBorder="1" applyAlignment="1">
      <alignment/>
    </xf>
    <xf numFmtId="164" fontId="13" fillId="0" borderId="0" xfId="0" applyNumberFormat="1" applyFont="1" applyFill="1" applyBorder="1" applyAlignment="1">
      <alignment/>
    </xf>
    <xf numFmtId="167" fontId="0" fillId="0" borderId="0" xfId="17" applyNumberFormat="1" applyAlignment="1">
      <alignment/>
    </xf>
    <xf numFmtId="6" fontId="0" fillId="0" borderId="0" xfId="0" applyNumberFormat="1" applyAlignment="1">
      <alignment/>
    </xf>
    <xf numFmtId="0" fontId="15"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L47"/>
  <sheetViews>
    <sheetView workbookViewId="0" topLeftCell="A1">
      <selection activeCell="A1" sqref="A1"/>
    </sheetView>
  </sheetViews>
  <sheetFormatPr defaultColWidth="9.140625" defaultRowHeight="12.75"/>
  <cols>
    <col min="2" max="2" width="9.7109375" style="0" customWidth="1"/>
    <col min="3" max="4" width="11.7109375" style="0" customWidth="1"/>
    <col min="7" max="7" width="4.7109375" style="0" customWidth="1"/>
    <col min="8" max="8" width="12.7109375" style="0" customWidth="1"/>
    <col min="9" max="9" width="9.57421875" style="0" customWidth="1"/>
    <col min="12" max="12" width="0" style="0" hidden="1" customWidth="1"/>
  </cols>
  <sheetData>
    <row r="1" spans="4:12" ht="18.75">
      <c r="D1" s="14" t="s">
        <v>27</v>
      </c>
      <c r="L1" s="92">
        <v>400</v>
      </c>
    </row>
    <row r="2" spans="4:12" ht="18.75">
      <c r="D2" s="14" t="s">
        <v>28</v>
      </c>
      <c r="L2">
        <v>6</v>
      </c>
    </row>
    <row r="3" ht="12.75">
      <c r="L3" s="45">
        <v>800</v>
      </c>
    </row>
    <row r="4" spans="2:12" ht="12.75">
      <c r="B4" s="25" t="s">
        <v>29</v>
      </c>
      <c r="C4" s="26"/>
      <c r="D4" s="26"/>
      <c r="E4" s="26"/>
      <c r="F4" s="26"/>
      <c r="G4" s="26"/>
      <c r="H4" s="26"/>
      <c r="I4" s="27"/>
      <c r="L4" s="92">
        <v>2200</v>
      </c>
    </row>
    <row r="5" spans="2:12" ht="12.75">
      <c r="B5" s="28" t="str">
        <f>"propane model originally cost $"&amp;$L$11&amp;", will last "&amp;$L$2&amp;" more years, and will have no salvage value."</f>
        <v>propane model originally cost $2200, will last 6 more years, and will have no salvage value.</v>
      </c>
      <c r="C5" s="29"/>
      <c r="D5" s="29"/>
      <c r="E5" s="29"/>
      <c r="F5" s="29"/>
      <c r="G5" s="29"/>
      <c r="H5" s="30"/>
      <c r="I5" s="31"/>
      <c r="L5" s="10">
        <v>13</v>
      </c>
    </row>
    <row r="6" spans="2:12" ht="12.75">
      <c r="B6" s="28" t="str">
        <f>"The gas model costs $"&amp;$L$4&amp;" and offers a $"&amp;$L$1&amp;" trade-in on the old furnace.  It lasts "&amp;$L$5&amp;" years,"</f>
        <v>The gas model costs $2200 and offers a $400 trade-in on the old furnace.  It lasts 13 years,</v>
      </c>
      <c r="C6" s="32"/>
      <c r="D6" s="29"/>
      <c r="E6" s="29"/>
      <c r="F6" s="29"/>
      <c r="G6" s="29"/>
      <c r="H6" s="29"/>
      <c r="I6" s="31"/>
      <c r="L6" s="92">
        <v>500</v>
      </c>
    </row>
    <row r="7" spans="2:12" ht="12.75">
      <c r="B7" s="33" t="str">
        <f>"and can be salvaged for $"&amp;$L$6&amp;".  Annual fuel costs are $"&amp;$L$3&amp;" for the propane furnace and $"&amp;$L$7</f>
        <v>and can be salvaged for $500.  Annual fuel costs are $800 for the propane furnace and $600</v>
      </c>
      <c r="C7" s="29"/>
      <c r="D7" s="29"/>
      <c r="E7" s="29"/>
      <c r="F7" s="29"/>
      <c r="G7" s="29"/>
      <c r="H7" s="29"/>
      <c r="I7" s="31"/>
      <c r="L7">
        <v>600</v>
      </c>
    </row>
    <row r="8" spans="2:12" ht="12.75">
      <c r="B8" s="28" t="str">
        <f>"for the gas furnace.  Use "&amp;$L$9&amp;"% per year interest.  Use "&amp;$L$17&amp;" replacement and annual"</f>
        <v>for the gas furnace.  Use 9% per year interest.  Use cash-flow replacement and annual</v>
      </c>
      <c r="C8" s="32"/>
      <c r="D8" s="29"/>
      <c r="E8" s="29"/>
      <c r="F8" s="29"/>
      <c r="G8" s="29"/>
      <c r="H8" s="29"/>
      <c r="I8" s="31"/>
      <c r="L8">
        <v>0</v>
      </c>
    </row>
    <row r="9" spans="2:12" ht="12.75">
      <c r="B9" s="34" t="str">
        <f>"worth analysis to select a furnace assuming another propane furnace can be had if needed."</f>
        <v>worth analysis to select a furnace assuming another propane furnace can be had if needed.</v>
      </c>
      <c r="C9" s="35"/>
      <c r="D9" s="35"/>
      <c r="E9" s="35"/>
      <c r="F9" s="36"/>
      <c r="G9" s="35"/>
      <c r="H9" s="35"/>
      <c r="I9" s="37"/>
      <c r="L9" s="11">
        <v>9</v>
      </c>
    </row>
    <row r="10" ht="12.75">
      <c r="L10" s="12">
        <f>L9/100</f>
        <v>0.09</v>
      </c>
    </row>
    <row r="11" ht="12.75">
      <c r="L11" s="93">
        <v>2200</v>
      </c>
    </row>
    <row r="12" spans="1:12" ht="15.75">
      <c r="A12" s="40" t="s">
        <v>0</v>
      </c>
      <c r="B12" s="19" t="s">
        <v>7</v>
      </c>
      <c r="C12" s="16" t="s">
        <v>32</v>
      </c>
      <c r="D12" s="4"/>
      <c r="E12" s="4"/>
      <c r="F12" s="4"/>
      <c r="G12" s="4"/>
      <c r="H12" s="4"/>
      <c r="I12" s="5"/>
      <c r="L12" s="34" t="str">
        <f>"worth analysis to select a furnace assuming a planning horizon of "&amp;$L$8&amp;" years."</f>
        <v>worth analysis to select a furnace assuming a planning horizon of 0 years.</v>
      </c>
    </row>
    <row r="13" spans="1:12" ht="15.75">
      <c r="A13" s="18"/>
      <c r="B13" s="20" t="s">
        <v>7</v>
      </c>
      <c r="C13" s="15" t="s">
        <v>33</v>
      </c>
      <c r="D13" s="2"/>
      <c r="E13" s="2"/>
      <c r="F13" s="2"/>
      <c r="G13" s="2"/>
      <c r="H13" s="2"/>
      <c r="I13" s="7"/>
      <c r="L13" s="34" t="str">
        <f>"worth analysis to select a furnace assuming another propane furnace can be had if needed."</f>
        <v>worth analysis to select a furnace assuming another propane furnace can be had if needed.</v>
      </c>
    </row>
    <row r="14" spans="1:12" ht="15.75">
      <c r="A14" s="18"/>
      <c r="B14" s="2"/>
      <c r="C14" s="15" t="s">
        <v>9</v>
      </c>
      <c r="D14" s="2"/>
      <c r="E14" s="2"/>
      <c r="F14" s="2"/>
      <c r="G14" s="2"/>
      <c r="H14" s="2"/>
      <c r="I14" s="7"/>
      <c r="L14">
        <f>IF(L8&gt;0,L8,L2)</f>
        <v>6</v>
      </c>
    </row>
    <row r="15" spans="1:12" ht="15.75">
      <c r="A15" s="41" t="s">
        <v>6</v>
      </c>
      <c r="B15" s="1"/>
      <c r="C15" s="17" t="s">
        <v>14</v>
      </c>
      <c r="D15" s="1"/>
      <c r="E15" s="1"/>
      <c r="F15" s="1"/>
      <c r="G15" s="1"/>
      <c r="H15" s="1"/>
      <c r="I15" s="9"/>
      <c r="L15">
        <f>IF(L8&gt;0,L8,L5)</f>
        <v>13</v>
      </c>
    </row>
    <row r="16" spans="1:12" ht="12.75">
      <c r="A16" s="3"/>
      <c r="B16" s="3"/>
      <c r="C16" s="3"/>
      <c r="D16" s="3"/>
      <c r="E16" s="3"/>
      <c r="L16">
        <v>2</v>
      </c>
    </row>
    <row r="17" spans="1:12" ht="12.75">
      <c r="A17" s="3"/>
      <c r="B17" s="3"/>
      <c r="C17" s="3"/>
      <c r="D17" s="3"/>
      <c r="E17" s="3"/>
      <c r="L17" t="str">
        <f>IF(L16=1,"conventional","cash-flow")</f>
        <v>cash-flow</v>
      </c>
    </row>
    <row r="18" spans="1:6" ht="12.75">
      <c r="A18" s="46"/>
      <c r="B18" s="47" t="s">
        <v>30</v>
      </c>
      <c r="C18" s="48"/>
      <c r="D18" s="46"/>
      <c r="E18" s="46"/>
      <c r="F18" s="49"/>
    </row>
    <row r="19" spans="1:6" ht="12.75">
      <c r="A19" s="46"/>
      <c r="B19" s="46"/>
      <c r="C19" s="48"/>
      <c r="D19" s="52"/>
      <c r="E19" s="48"/>
      <c r="F19" s="53"/>
    </row>
    <row r="20" spans="1:6" ht="12.75">
      <c r="A20" s="46"/>
      <c r="B20" s="56" t="s">
        <v>1</v>
      </c>
      <c r="C20" s="57" t="s">
        <v>20</v>
      </c>
      <c r="D20" s="58" t="s">
        <v>15</v>
      </c>
      <c r="E20" s="4" t="s">
        <v>19</v>
      </c>
      <c r="F20" s="59" t="s">
        <v>16</v>
      </c>
    </row>
    <row r="21" spans="1:6" ht="12.75">
      <c r="A21" s="46"/>
      <c r="B21" s="60">
        <v>0</v>
      </c>
      <c r="C21" s="89"/>
      <c r="D21" s="90"/>
      <c r="E21" s="90"/>
      <c r="F21" s="80"/>
    </row>
    <row r="22" spans="1:6" ht="12.75">
      <c r="A22" s="46"/>
      <c r="B22" s="60">
        <v>1</v>
      </c>
      <c r="C22" s="90"/>
      <c r="D22" s="90"/>
      <c r="E22" s="90"/>
      <c r="F22" s="80"/>
    </row>
    <row r="23" spans="1:6" ht="12.75">
      <c r="A23" s="46"/>
      <c r="B23" s="60">
        <v>2</v>
      </c>
      <c r="C23" s="90"/>
      <c r="D23" s="90"/>
      <c r="E23" s="90"/>
      <c r="F23" s="80"/>
    </row>
    <row r="24" spans="1:6" ht="12.75">
      <c r="A24" s="46"/>
      <c r="B24" s="60">
        <v>3</v>
      </c>
      <c r="C24" s="90"/>
      <c r="D24" s="90"/>
      <c r="E24" s="90"/>
      <c r="F24" s="80"/>
    </row>
    <row r="25" spans="1:6" ht="12.75">
      <c r="A25" s="46"/>
      <c r="B25" s="60">
        <v>4</v>
      </c>
      <c r="C25" s="90"/>
      <c r="D25" s="90"/>
      <c r="E25" s="90"/>
      <c r="F25" s="80"/>
    </row>
    <row r="26" spans="1:6" ht="12.75">
      <c r="A26" s="46"/>
      <c r="B26" s="60">
        <v>5</v>
      </c>
      <c r="C26" s="90"/>
      <c r="D26" s="90"/>
      <c r="E26" s="90"/>
      <c r="F26" s="80"/>
    </row>
    <row r="27" spans="1:6" ht="12.75">
      <c r="A27" s="46"/>
      <c r="B27" s="60">
        <v>6</v>
      </c>
      <c r="C27" s="90"/>
      <c r="D27" s="90"/>
      <c r="E27" s="90"/>
      <c r="F27" s="80"/>
    </row>
    <row r="28" spans="1:6" ht="12.75">
      <c r="A28" s="46"/>
      <c r="B28" s="60">
        <v>7</v>
      </c>
      <c r="C28" s="90"/>
      <c r="D28" s="90"/>
      <c r="E28" s="90"/>
      <c r="F28" s="80"/>
    </row>
    <row r="29" spans="1:6" ht="12.75">
      <c r="A29" s="46"/>
      <c r="B29" s="60">
        <v>8</v>
      </c>
      <c r="C29" s="90"/>
      <c r="D29" s="90"/>
      <c r="E29" s="90"/>
      <c r="F29" s="80"/>
    </row>
    <row r="30" spans="1:6" ht="12.75">
      <c r="A30" s="46"/>
      <c r="B30" s="65"/>
      <c r="C30" s="66"/>
      <c r="D30" s="67"/>
      <c r="E30" s="82"/>
      <c r="F30" s="68"/>
    </row>
    <row r="31" spans="1:5" ht="12.75">
      <c r="A31" s="46"/>
      <c r="E31" s="83"/>
    </row>
    <row r="32" spans="1:5" ht="12.75">
      <c r="A32" s="3"/>
      <c r="B32" s="69"/>
      <c r="C32" s="48"/>
      <c r="D32" s="61"/>
      <c r="E32" s="83"/>
    </row>
    <row r="33" spans="1:6" ht="12.75">
      <c r="A33" s="3"/>
      <c r="B33" s="47"/>
      <c r="C33" s="48"/>
      <c r="D33" s="61"/>
      <c r="E33" s="81"/>
      <c r="F33" s="61"/>
    </row>
    <row r="34" spans="1:6" ht="12.75">
      <c r="A34" s="3"/>
      <c r="B34" s="46"/>
      <c r="C34" s="48"/>
      <c r="D34" s="48"/>
      <c r="E34" s="81"/>
      <c r="F34" s="48"/>
    </row>
    <row r="35" spans="1:6" ht="12.75">
      <c r="A35" s="3"/>
      <c r="B35" s="46"/>
      <c r="C35" s="48"/>
      <c r="D35" s="48"/>
      <c r="E35" s="81"/>
      <c r="F35" s="48"/>
    </row>
    <row r="36" spans="1:6" ht="12.75">
      <c r="A36" s="3"/>
      <c r="B36" s="54"/>
      <c r="C36" s="61"/>
      <c r="D36" s="48"/>
      <c r="E36" s="48"/>
      <c r="F36" s="48"/>
    </row>
    <row r="37" spans="1:6" ht="12.75">
      <c r="A37" s="3"/>
      <c r="B37" s="54"/>
      <c r="C37" s="48"/>
      <c r="D37" s="48"/>
      <c r="E37" s="48"/>
      <c r="F37" s="48"/>
    </row>
    <row r="38" spans="1:6" ht="12.75">
      <c r="A38" s="2"/>
      <c r="B38" s="54"/>
      <c r="C38" s="48"/>
      <c r="D38" s="48"/>
      <c r="E38" s="48"/>
      <c r="F38" s="48"/>
    </row>
    <row r="39" spans="1:6" ht="12.75">
      <c r="A39" s="2"/>
      <c r="B39" s="54"/>
      <c r="C39" s="48"/>
      <c r="D39" s="48"/>
      <c r="E39" s="48"/>
      <c r="F39" s="48"/>
    </row>
    <row r="40" spans="1:6" ht="12.75">
      <c r="A40" s="2"/>
      <c r="B40" s="54"/>
      <c r="C40" s="48"/>
      <c r="D40" s="48"/>
      <c r="E40" s="48"/>
      <c r="F40" s="48"/>
    </row>
    <row r="41" spans="1:6" ht="12.75">
      <c r="A41" s="2"/>
      <c r="B41" s="54"/>
      <c r="C41" s="48"/>
      <c r="D41" s="48"/>
      <c r="E41" s="48"/>
      <c r="F41" s="48"/>
    </row>
    <row r="42" spans="1:6" ht="12.75">
      <c r="A42" s="2"/>
      <c r="B42" s="54"/>
      <c r="C42" s="48"/>
      <c r="D42" s="48"/>
      <c r="E42" s="48"/>
      <c r="F42" s="48"/>
    </row>
    <row r="43" spans="1:6" ht="12.75">
      <c r="A43" s="2"/>
      <c r="B43" s="54"/>
      <c r="C43" s="48"/>
      <c r="D43" s="48"/>
      <c r="E43" s="48"/>
      <c r="F43" s="48"/>
    </row>
    <row r="44" spans="1:6" ht="12.75">
      <c r="A44" s="2"/>
      <c r="B44" s="54"/>
      <c r="C44" s="48"/>
      <c r="D44" s="48"/>
      <c r="E44" s="48"/>
      <c r="F44" s="48"/>
    </row>
    <row r="45" spans="1:6" ht="12.75">
      <c r="A45" s="2"/>
      <c r="B45" s="46"/>
      <c r="C45" s="61"/>
      <c r="D45" s="91"/>
      <c r="E45" s="81"/>
      <c r="F45" s="61"/>
    </row>
    <row r="46" spans="1:6" ht="12.75">
      <c r="A46" s="2"/>
      <c r="B46" s="2"/>
      <c r="C46" s="2"/>
      <c r="D46" s="2"/>
      <c r="E46" s="2"/>
      <c r="F46" s="2"/>
    </row>
    <row r="47" spans="1:6" ht="12.75">
      <c r="A47" s="2"/>
      <c r="B47" s="2"/>
      <c r="C47" s="2"/>
      <c r="D47" s="2"/>
      <c r="E47" s="2"/>
      <c r="F47" s="2"/>
    </row>
  </sheetData>
  <printOptions/>
  <pageMargins left="0.75" right="0.75" top="1" bottom="1" header="0.5" footer="0.5"/>
  <pageSetup horizontalDpi="300" verticalDpi="300" orientation="portrait" r:id="rId3"/>
  <legacyDrawing r:id="rId2"/>
</worksheet>
</file>

<file path=xl/worksheets/sheet2.xml><?xml version="1.0" encoding="utf-8"?>
<worksheet xmlns="http://schemas.openxmlformats.org/spreadsheetml/2006/main" xmlns:r="http://schemas.openxmlformats.org/officeDocument/2006/relationships">
  <sheetPr codeName="Sheet2"/>
  <dimension ref="A1:I52"/>
  <sheetViews>
    <sheetView workbookViewId="0" topLeftCell="A20">
      <selection activeCell="F49" sqref="F49"/>
    </sheetView>
  </sheetViews>
  <sheetFormatPr defaultColWidth="9.140625" defaultRowHeight="12.75"/>
  <cols>
    <col min="2" max="2" width="9.7109375" style="0" customWidth="1"/>
    <col min="3" max="4" width="11.7109375" style="0" customWidth="1"/>
    <col min="7" max="7" width="4.7109375" style="0" customWidth="1"/>
    <col min="8" max="8" width="12.7109375" style="0" customWidth="1"/>
    <col min="9" max="9" width="9.8515625" style="0" customWidth="1"/>
  </cols>
  <sheetData>
    <row r="1" ht="18.75">
      <c r="D1" s="14" t="str">
        <f>step1!D1</f>
        <v>Replacement analysis</v>
      </c>
    </row>
    <row r="2" ht="18.75">
      <c r="D2" s="14" t="str">
        <f>step1!D2</f>
        <v>Furnace selection problems</v>
      </c>
    </row>
    <row r="4" spans="1:9" ht="12.75">
      <c r="A4" s="2"/>
      <c r="B4" s="25" t="str">
        <f>step1!B4</f>
        <v>You are considering replacing your aging propane furnace for a natural gas model.  The</v>
      </c>
      <c r="C4" s="26"/>
      <c r="D4" s="26"/>
      <c r="E4" s="26"/>
      <c r="F4" s="26"/>
      <c r="G4" s="26"/>
      <c r="H4" s="26"/>
      <c r="I4" s="27"/>
    </row>
    <row r="5" spans="1:9" ht="12.75">
      <c r="A5" s="2"/>
      <c r="B5" s="28" t="str">
        <f>step1!B5</f>
        <v>propane model originally cost $2200, will last 6 more years, and will have no salvage value.</v>
      </c>
      <c r="C5" s="29"/>
      <c r="D5" s="29"/>
      <c r="E5" s="29"/>
      <c r="F5" s="29"/>
      <c r="G5" s="29"/>
      <c r="H5" s="38"/>
      <c r="I5" s="31"/>
    </row>
    <row r="6" spans="1:9" ht="12.75">
      <c r="A6" s="2"/>
      <c r="B6" s="28" t="str">
        <f>step1!B6</f>
        <v>The gas model costs $2200 and offers a $400 trade-in on the old furnace.  It lasts 13 years,</v>
      </c>
      <c r="C6" s="29"/>
      <c r="D6" s="29"/>
      <c r="E6" s="29"/>
      <c r="F6" s="29"/>
      <c r="G6" s="29"/>
      <c r="H6" s="29"/>
      <c r="I6" s="31"/>
    </row>
    <row r="7" spans="1:9" ht="12.75">
      <c r="A7" s="2"/>
      <c r="B7" s="28" t="str">
        <f>step1!B7</f>
        <v>and can be salvaged for $500.  Annual fuel costs are $800 for the propane furnace and $600</v>
      </c>
      <c r="C7" s="29"/>
      <c r="D7" s="29"/>
      <c r="E7" s="29"/>
      <c r="F7" s="29"/>
      <c r="G7" s="29"/>
      <c r="H7" s="29"/>
      <c r="I7" s="31"/>
    </row>
    <row r="8" spans="1:9" ht="12.75">
      <c r="A8" s="2"/>
      <c r="B8" s="28" t="str">
        <f>step1!B8</f>
        <v>for the gas furnace.  Use 9% per year interest.  Use cash-flow replacement and annual</v>
      </c>
      <c r="C8" s="29"/>
      <c r="D8" s="29"/>
      <c r="E8" s="29"/>
      <c r="F8" s="29"/>
      <c r="G8" s="29"/>
      <c r="H8" s="29"/>
      <c r="I8" s="31"/>
    </row>
    <row r="9" spans="1:9" ht="12.75">
      <c r="A9" s="2"/>
      <c r="B9" s="34" t="str">
        <f>step1!B9</f>
        <v>worth analysis to select a furnace assuming another propane furnace can be had if needed.</v>
      </c>
      <c r="C9" s="35"/>
      <c r="D9" s="35"/>
      <c r="E9" s="35"/>
      <c r="F9" s="39"/>
      <c r="G9" s="35"/>
      <c r="H9" s="35"/>
      <c r="I9" s="37"/>
    </row>
    <row r="12" spans="1:9" ht="15.75">
      <c r="A12" s="40" t="s">
        <v>2</v>
      </c>
      <c r="B12" s="19" t="s">
        <v>7</v>
      </c>
      <c r="C12" s="16" t="s">
        <v>34</v>
      </c>
      <c r="D12" s="4"/>
      <c r="E12" s="4"/>
      <c r="F12" s="4"/>
      <c r="G12" s="4"/>
      <c r="H12" s="4"/>
      <c r="I12" s="5"/>
    </row>
    <row r="13" spans="1:9" ht="15.75">
      <c r="A13" s="21"/>
      <c r="B13" s="20" t="s">
        <v>7</v>
      </c>
      <c r="C13" s="15" t="s">
        <v>35</v>
      </c>
      <c r="D13" s="2"/>
      <c r="E13" s="2"/>
      <c r="F13" s="2"/>
      <c r="G13" s="2"/>
      <c r="H13" s="2"/>
      <c r="I13" s="7"/>
    </row>
    <row r="14" spans="1:9" ht="15.75">
      <c r="A14" s="22"/>
      <c r="B14" s="23"/>
      <c r="C14" s="17" t="s">
        <v>10</v>
      </c>
      <c r="D14" s="1"/>
      <c r="E14" s="1"/>
      <c r="F14" s="1"/>
      <c r="G14" s="1"/>
      <c r="H14" s="1"/>
      <c r="I14" s="9"/>
    </row>
    <row r="16" spans="1:7" ht="12.75">
      <c r="A16" s="2"/>
      <c r="B16" s="3"/>
      <c r="C16" s="3"/>
      <c r="D16" s="3"/>
      <c r="E16" s="3"/>
      <c r="F16" s="3"/>
      <c r="G16" s="43"/>
    </row>
    <row r="17" spans="2:7" ht="12.75">
      <c r="B17" s="3"/>
      <c r="C17" s="3"/>
      <c r="D17" s="3"/>
      <c r="E17" s="3"/>
      <c r="F17" s="3"/>
      <c r="G17" s="3"/>
    </row>
    <row r="18" spans="1:7" ht="12.75">
      <c r="A18" s="46"/>
      <c r="B18" s="47" t="s">
        <v>30</v>
      </c>
      <c r="C18" s="48"/>
      <c r="D18" s="46"/>
      <c r="E18" s="46"/>
      <c r="F18" s="49"/>
      <c r="G18" s="44"/>
    </row>
    <row r="19" spans="1:7" ht="12.75">
      <c r="A19" s="46"/>
      <c r="B19" s="46"/>
      <c r="C19" s="48"/>
      <c r="D19" s="52"/>
      <c r="E19" s="48"/>
      <c r="F19" s="53"/>
      <c r="G19" s="3"/>
    </row>
    <row r="20" spans="1:7" ht="12.75">
      <c r="A20" s="46"/>
      <c r="B20" s="56" t="s">
        <v>1</v>
      </c>
      <c r="C20" s="57" t="s">
        <v>20</v>
      </c>
      <c r="D20" s="58" t="s">
        <v>15</v>
      </c>
      <c r="E20" s="4" t="s">
        <v>19</v>
      </c>
      <c r="F20" s="59" t="s">
        <v>16</v>
      </c>
      <c r="G20" s="3"/>
    </row>
    <row r="21" spans="1:7" ht="12.75">
      <c r="A21" s="46"/>
      <c r="B21" s="60">
        <v>0</v>
      </c>
      <c r="C21" s="61">
        <f>final!C21</f>
        <v>0</v>
      </c>
      <c r="D21" s="48">
        <f>final!D21</f>
        <v>0</v>
      </c>
      <c r="E21" s="48">
        <f>final!E21</f>
        <v>0</v>
      </c>
      <c r="F21" s="62">
        <f>C21+D21+E21</f>
        <v>0</v>
      </c>
      <c r="G21" s="3"/>
    </row>
    <row r="22" spans="1:7" ht="12.75">
      <c r="A22" s="46"/>
      <c r="B22" s="60">
        <v>1</v>
      </c>
      <c r="C22" s="48">
        <v>0</v>
      </c>
      <c r="D22" s="48">
        <f>final!D22</f>
        <v>800</v>
      </c>
      <c r="E22" s="48">
        <f>final!E22</f>
        <v>0</v>
      </c>
      <c r="F22" s="62">
        <f aca="true" t="shared" si="0" ref="F22:F29">C22+D22+E22</f>
        <v>800</v>
      </c>
      <c r="G22" s="3"/>
    </row>
    <row r="23" spans="1:7" ht="12.75">
      <c r="A23" s="46"/>
      <c r="B23" s="60">
        <v>2</v>
      </c>
      <c r="C23" s="48">
        <v>0</v>
      </c>
      <c r="D23" s="48">
        <f>final!D23</f>
        <v>800</v>
      </c>
      <c r="E23" s="48">
        <f>final!E23</f>
        <v>0</v>
      </c>
      <c r="F23" s="62">
        <f t="shared" si="0"/>
        <v>800</v>
      </c>
      <c r="G23" s="3"/>
    </row>
    <row r="24" spans="1:7" ht="12.75">
      <c r="A24" s="46"/>
      <c r="B24" s="60">
        <v>3</v>
      </c>
      <c r="C24" s="48">
        <v>0</v>
      </c>
      <c r="D24" s="48">
        <f>final!D24</f>
        <v>800</v>
      </c>
      <c r="E24" s="48">
        <f>final!E24</f>
        <v>0</v>
      </c>
      <c r="F24" s="62">
        <f t="shared" si="0"/>
        <v>800</v>
      </c>
      <c r="G24" s="3"/>
    </row>
    <row r="25" spans="1:7" ht="12.75">
      <c r="A25" s="46"/>
      <c r="B25" s="60">
        <v>4</v>
      </c>
      <c r="C25" s="48">
        <v>0</v>
      </c>
      <c r="D25" s="48">
        <f>final!D25</f>
        <v>800</v>
      </c>
      <c r="E25" s="48">
        <f>final!E25</f>
        <v>0</v>
      </c>
      <c r="F25" s="62">
        <f t="shared" si="0"/>
        <v>800</v>
      </c>
      <c r="G25" s="3"/>
    </row>
    <row r="26" spans="1:7" ht="12.75">
      <c r="A26" s="46"/>
      <c r="B26" s="60">
        <v>5</v>
      </c>
      <c r="C26" s="48">
        <v>0</v>
      </c>
      <c r="D26" s="48">
        <f>final!D26</f>
        <v>800</v>
      </c>
      <c r="E26" s="48">
        <f>final!E26</f>
        <v>0</v>
      </c>
      <c r="F26" s="62">
        <f t="shared" si="0"/>
        <v>800</v>
      </c>
      <c r="G26" s="3"/>
    </row>
    <row r="27" spans="1:7" ht="12.75">
      <c r="A27" s="46"/>
      <c r="B27" s="60">
        <v>6</v>
      </c>
      <c r="C27" s="48">
        <v>0</v>
      </c>
      <c r="D27" s="48">
        <f>final!D27</f>
        <v>800</v>
      </c>
      <c r="E27" s="48">
        <f>final!E27</f>
        <v>0</v>
      </c>
      <c r="F27" s="62">
        <f t="shared" si="0"/>
        <v>800</v>
      </c>
      <c r="G27" s="3"/>
    </row>
    <row r="28" spans="1:7" ht="12.75">
      <c r="A28" s="46"/>
      <c r="B28" s="60">
        <v>7</v>
      </c>
      <c r="C28" s="48">
        <v>0</v>
      </c>
      <c r="D28" s="48">
        <f>final!D28</f>
        <v>0</v>
      </c>
      <c r="E28" s="48">
        <f>final!E28</f>
        <v>0</v>
      </c>
      <c r="F28" s="62">
        <f t="shared" si="0"/>
        <v>0</v>
      </c>
      <c r="G28" s="3"/>
    </row>
    <row r="29" spans="1:7" ht="12.75">
      <c r="A29" s="46"/>
      <c r="B29" s="60">
        <v>8</v>
      </c>
      <c r="C29" s="48">
        <v>0</v>
      </c>
      <c r="D29" s="48">
        <f>final!D29</f>
        <v>0</v>
      </c>
      <c r="E29" s="48">
        <f>final!E29</f>
        <v>0</v>
      </c>
      <c r="F29" s="62">
        <f t="shared" si="0"/>
        <v>0</v>
      </c>
      <c r="G29" s="3"/>
    </row>
    <row r="30" spans="1:7" ht="12.75">
      <c r="A30" s="46"/>
      <c r="B30" s="65"/>
      <c r="C30" s="66"/>
      <c r="D30" s="67"/>
      <c r="E30" s="82"/>
      <c r="F30" s="68"/>
      <c r="G30" s="3"/>
    </row>
    <row r="31" spans="1:7" ht="12.75">
      <c r="A31" s="46"/>
      <c r="E31" s="83"/>
      <c r="G31" s="3"/>
    </row>
    <row r="32" spans="1:7" ht="12.75">
      <c r="A32" s="3"/>
      <c r="B32" s="69"/>
      <c r="C32" s="48"/>
      <c r="D32" s="61"/>
      <c r="E32" s="83"/>
      <c r="G32" s="3"/>
    </row>
    <row r="33" spans="1:7" ht="12.75">
      <c r="A33" s="3"/>
      <c r="B33" s="47" t="s">
        <v>31</v>
      </c>
      <c r="C33" s="48"/>
      <c r="D33" s="61"/>
      <c r="E33" s="83"/>
      <c r="F33" s="61"/>
      <c r="G33" s="3"/>
    </row>
    <row r="34" spans="1:7" ht="12.75">
      <c r="A34" s="3"/>
      <c r="B34" s="46"/>
      <c r="C34" s="48"/>
      <c r="D34" s="48"/>
      <c r="E34" s="83"/>
      <c r="F34" s="48"/>
      <c r="G34" s="3"/>
    </row>
    <row r="35" spans="1:7" ht="12.75">
      <c r="A35" s="3"/>
      <c r="B35" s="56" t="s">
        <v>1</v>
      </c>
      <c r="C35" s="57" t="s">
        <v>20</v>
      </c>
      <c r="D35" s="57" t="s">
        <v>15</v>
      </c>
      <c r="E35" s="84" t="s">
        <v>19</v>
      </c>
      <c r="F35" s="59" t="s">
        <v>16</v>
      </c>
      <c r="G35" s="3"/>
    </row>
    <row r="36" spans="1:7" ht="12.75">
      <c r="A36" s="3"/>
      <c r="B36" s="60">
        <v>0</v>
      </c>
      <c r="C36" s="89"/>
      <c r="D36" s="90"/>
      <c r="E36" s="90"/>
      <c r="F36" s="80"/>
      <c r="G36" s="3"/>
    </row>
    <row r="37" spans="1:7" ht="12.75">
      <c r="A37" s="3"/>
      <c r="B37" s="60">
        <v>1</v>
      </c>
      <c r="C37" s="90"/>
      <c r="D37" s="90"/>
      <c r="E37" s="90"/>
      <c r="F37" s="80"/>
      <c r="G37" s="3"/>
    </row>
    <row r="38" spans="2:7" ht="12.75">
      <c r="B38" s="60">
        <v>2</v>
      </c>
      <c r="C38" s="90"/>
      <c r="D38" s="90"/>
      <c r="E38" s="90"/>
      <c r="F38" s="80"/>
      <c r="G38" s="3"/>
    </row>
    <row r="39" spans="2:7" ht="12.75">
      <c r="B39" s="60">
        <v>3</v>
      </c>
      <c r="C39" s="90"/>
      <c r="D39" s="90"/>
      <c r="E39" s="90"/>
      <c r="F39" s="80"/>
      <c r="G39" s="3"/>
    </row>
    <row r="40" spans="2:7" ht="12.75">
      <c r="B40" s="60">
        <v>4</v>
      </c>
      <c r="C40" s="90"/>
      <c r="D40" s="90"/>
      <c r="E40" s="90"/>
      <c r="F40" s="80"/>
      <c r="G40" s="3"/>
    </row>
    <row r="41" spans="2:7" ht="12.75">
      <c r="B41" s="60">
        <v>5</v>
      </c>
      <c r="C41" s="90"/>
      <c r="D41" s="90"/>
      <c r="E41" s="90"/>
      <c r="F41" s="80"/>
      <c r="G41" s="3"/>
    </row>
    <row r="42" spans="2:7" ht="12.75">
      <c r="B42" s="60">
        <v>6</v>
      </c>
      <c r="C42" s="90"/>
      <c r="D42" s="90"/>
      <c r="E42" s="90"/>
      <c r="F42" s="80"/>
      <c r="G42" s="3"/>
    </row>
    <row r="43" spans="2:7" ht="12.75">
      <c r="B43" s="60">
        <v>7</v>
      </c>
      <c r="C43" s="90"/>
      <c r="D43" s="90"/>
      <c r="E43" s="90"/>
      <c r="F43" s="80"/>
      <c r="G43" s="3"/>
    </row>
    <row r="44" spans="2:6" ht="12.75">
      <c r="B44" s="60">
        <v>8</v>
      </c>
      <c r="C44" s="90"/>
      <c r="D44" s="90"/>
      <c r="E44" s="90"/>
      <c r="F44" s="80"/>
    </row>
    <row r="45" spans="2:6" ht="12.75">
      <c r="B45" s="60">
        <v>9</v>
      </c>
      <c r="C45" s="90"/>
      <c r="D45" s="90"/>
      <c r="E45" s="90"/>
      <c r="F45" s="80"/>
    </row>
    <row r="46" spans="2:6" ht="12.75">
      <c r="B46" s="60">
        <v>10</v>
      </c>
      <c r="C46" s="90"/>
      <c r="D46" s="90"/>
      <c r="E46" s="90"/>
      <c r="F46" s="80"/>
    </row>
    <row r="47" spans="2:6" ht="12.75">
      <c r="B47" s="60">
        <v>11</v>
      </c>
      <c r="C47" s="90"/>
      <c r="D47" s="90"/>
      <c r="E47" s="90"/>
      <c r="F47" s="80"/>
    </row>
    <row r="48" spans="2:6" ht="12.75">
      <c r="B48" s="60">
        <v>12</v>
      </c>
      <c r="C48" s="90"/>
      <c r="D48" s="90"/>
      <c r="E48" s="90"/>
      <c r="F48" s="80"/>
    </row>
    <row r="49" spans="2:6" ht="12.75">
      <c r="B49" s="60">
        <v>13</v>
      </c>
      <c r="C49" s="90"/>
      <c r="D49" s="90"/>
      <c r="E49" s="90"/>
      <c r="F49" s="80"/>
    </row>
    <row r="50" spans="2:6" ht="12.75">
      <c r="B50" s="60">
        <v>14</v>
      </c>
      <c r="C50" s="90"/>
      <c r="D50" s="90"/>
      <c r="E50" s="90"/>
      <c r="F50" s="80"/>
    </row>
    <row r="51" spans="2:6" ht="12.75">
      <c r="B51" s="60">
        <v>15</v>
      </c>
      <c r="C51" s="90"/>
      <c r="D51" s="90"/>
      <c r="E51" s="90"/>
      <c r="F51" s="80"/>
    </row>
    <row r="52" spans="2:6" ht="12.75">
      <c r="B52" s="65"/>
      <c r="C52" s="66"/>
      <c r="D52" s="67"/>
      <c r="E52" s="82"/>
      <c r="F52" s="68"/>
    </row>
  </sheetData>
  <printOptions/>
  <pageMargins left="0.75" right="0.75" top="1" bottom="1" header="0.5" footer="0.5"/>
  <pageSetup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sheetPr codeName="Sheet3"/>
  <dimension ref="A1:I52"/>
  <sheetViews>
    <sheetView workbookViewId="0" topLeftCell="A1">
      <selection activeCell="F18" sqref="F18"/>
    </sheetView>
  </sheetViews>
  <sheetFormatPr defaultColWidth="9.140625" defaultRowHeight="12.75"/>
  <cols>
    <col min="2" max="2" width="9.7109375" style="0" customWidth="1"/>
    <col min="3" max="3" width="11.7109375" style="0" customWidth="1"/>
    <col min="4" max="4" width="11.57421875" style="0" customWidth="1"/>
    <col min="7" max="7" width="4.7109375" style="0" customWidth="1"/>
    <col min="8" max="8" width="12.7109375" style="0" customWidth="1"/>
    <col min="9" max="9" width="9.7109375" style="0" customWidth="1"/>
  </cols>
  <sheetData>
    <row r="1" ht="18.75">
      <c r="D1" s="14" t="str">
        <f>step1!D1</f>
        <v>Replacement analysis</v>
      </c>
    </row>
    <row r="2" ht="18.75">
      <c r="D2" s="14" t="str">
        <f>step1!D2</f>
        <v>Furnace selection problems</v>
      </c>
    </row>
    <row r="4" spans="1:9" ht="12.75">
      <c r="A4" s="2"/>
      <c r="B4" s="25" t="str">
        <f>step1!B4</f>
        <v>You are considering replacing your aging propane furnace for a natural gas model.  The</v>
      </c>
      <c r="C4" s="26"/>
      <c r="D4" s="26"/>
      <c r="E4" s="26"/>
      <c r="F4" s="26"/>
      <c r="G4" s="26"/>
      <c r="H4" s="26"/>
      <c r="I4" s="27"/>
    </row>
    <row r="5" spans="1:9" ht="12.75">
      <c r="A5" s="2"/>
      <c r="B5" s="28" t="str">
        <f>step1!B5</f>
        <v>propane model originally cost $2200, will last 6 more years, and will have no salvage value.</v>
      </c>
      <c r="C5" s="29"/>
      <c r="D5" s="29"/>
      <c r="E5" s="29"/>
      <c r="F5" s="29"/>
      <c r="G5" s="29"/>
      <c r="H5" s="38"/>
      <c r="I5" s="31"/>
    </row>
    <row r="6" spans="1:9" ht="12.75">
      <c r="A6" s="2"/>
      <c r="B6" s="28" t="str">
        <f>step1!B6</f>
        <v>The gas model costs $2200 and offers a $400 trade-in on the old furnace.  It lasts 13 years,</v>
      </c>
      <c r="C6" s="29"/>
      <c r="D6" s="29"/>
      <c r="E6" s="29"/>
      <c r="F6" s="29"/>
      <c r="G6" s="29"/>
      <c r="H6" s="29"/>
      <c r="I6" s="31"/>
    </row>
    <row r="7" spans="1:9" ht="12.75">
      <c r="A7" s="2"/>
      <c r="B7" s="28" t="str">
        <f>step1!B7</f>
        <v>and can be salvaged for $500.  Annual fuel costs are $800 for the propane furnace and $600</v>
      </c>
      <c r="C7" s="29"/>
      <c r="D7" s="29"/>
      <c r="E7" s="29"/>
      <c r="F7" s="29"/>
      <c r="G7" s="29"/>
      <c r="H7" s="29"/>
      <c r="I7" s="31"/>
    </row>
    <row r="8" spans="1:9" ht="12.75">
      <c r="A8" s="2"/>
      <c r="B8" s="28" t="str">
        <f>step1!B8</f>
        <v>for the gas furnace.  Use 9% per year interest.  Use cash-flow replacement and annual</v>
      </c>
      <c r="C8" s="29"/>
      <c r="D8" s="29"/>
      <c r="E8" s="29"/>
      <c r="F8" s="29"/>
      <c r="G8" s="29"/>
      <c r="H8" s="29"/>
      <c r="I8" s="31"/>
    </row>
    <row r="9" spans="1:9" ht="12.75">
      <c r="A9" s="2"/>
      <c r="B9" s="34" t="str">
        <f>step1!B9</f>
        <v>worth analysis to select a furnace assuming another propane furnace can be had if needed.</v>
      </c>
      <c r="C9" s="35"/>
      <c r="D9" s="35"/>
      <c r="E9" s="35"/>
      <c r="F9" s="39"/>
      <c r="G9" s="35"/>
      <c r="H9" s="35"/>
      <c r="I9" s="37"/>
    </row>
    <row r="12" spans="1:9" ht="15.75">
      <c r="A12" s="40" t="s">
        <v>3</v>
      </c>
      <c r="B12" s="19" t="s">
        <v>7</v>
      </c>
      <c r="C12" s="16" t="s">
        <v>38</v>
      </c>
      <c r="D12" s="4"/>
      <c r="E12" s="4"/>
      <c r="F12" s="4"/>
      <c r="G12" s="4"/>
      <c r="H12" s="4"/>
      <c r="I12" s="5"/>
    </row>
    <row r="13" spans="1:9" ht="15">
      <c r="A13" s="21"/>
      <c r="B13" s="20" t="s">
        <v>7</v>
      </c>
      <c r="C13" s="15" t="s">
        <v>39</v>
      </c>
      <c r="D13" s="2"/>
      <c r="E13" s="2"/>
      <c r="F13" s="2"/>
      <c r="G13" s="2"/>
      <c r="H13" s="2"/>
      <c r="I13" s="7"/>
    </row>
    <row r="14" spans="1:9" ht="15.75">
      <c r="A14" s="21"/>
      <c r="B14" s="20"/>
      <c r="C14" s="15" t="s">
        <v>13</v>
      </c>
      <c r="D14" s="2"/>
      <c r="E14" s="2"/>
      <c r="F14" s="2"/>
      <c r="G14" s="2"/>
      <c r="H14" s="2"/>
      <c r="I14" s="7"/>
    </row>
    <row r="15" spans="1:9" ht="15">
      <c r="A15" s="22"/>
      <c r="B15" s="24"/>
      <c r="C15" s="17"/>
      <c r="D15" s="1"/>
      <c r="E15" s="1"/>
      <c r="F15" s="1"/>
      <c r="G15" s="1"/>
      <c r="H15" s="1"/>
      <c r="I15" s="9"/>
    </row>
    <row r="16" spans="1:9" ht="12.75">
      <c r="A16" s="2"/>
      <c r="B16" s="3"/>
      <c r="C16" s="3"/>
      <c r="D16" s="3"/>
      <c r="E16" s="3"/>
      <c r="F16" s="3"/>
      <c r="G16" s="43"/>
      <c r="H16" s="3"/>
      <c r="I16" s="3"/>
    </row>
    <row r="17" spans="2:9" ht="12.75">
      <c r="B17" s="3"/>
      <c r="C17" s="3"/>
      <c r="D17" s="3"/>
      <c r="E17" s="3"/>
      <c r="F17" s="3"/>
      <c r="G17" s="3"/>
      <c r="H17" s="3"/>
      <c r="I17" s="3"/>
    </row>
    <row r="18" spans="1:8" ht="12.75">
      <c r="A18" s="46"/>
      <c r="B18" s="47" t="s">
        <v>30</v>
      </c>
      <c r="C18" s="48"/>
      <c r="D18" s="46"/>
      <c r="E18" s="46"/>
      <c r="F18" s="49"/>
      <c r="G18" s="50"/>
      <c r="H18" s="51"/>
    </row>
    <row r="19" spans="1:8" ht="12.75">
      <c r="A19" s="46"/>
      <c r="B19" s="46"/>
      <c r="C19" s="48"/>
      <c r="D19" s="52"/>
      <c r="E19" s="48"/>
      <c r="F19" s="53"/>
      <c r="G19" s="54"/>
      <c r="H19" s="55"/>
    </row>
    <row r="20" spans="1:9" ht="12.75">
      <c r="A20" s="46"/>
      <c r="B20" s="56" t="s">
        <v>1</v>
      </c>
      <c r="C20" s="57" t="s">
        <v>20</v>
      </c>
      <c r="D20" s="58" t="s">
        <v>15</v>
      </c>
      <c r="E20" s="4" t="s">
        <v>19</v>
      </c>
      <c r="F20" s="59" t="s">
        <v>16</v>
      </c>
      <c r="G20" s="55"/>
      <c r="H20" s="76" t="s">
        <v>17</v>
      </c>
      <c r="I20" s="87"/>
    </row>
    <row r="21" spans="1:9" ht="12.75">
      <c r="A21" s="46"/>
      <c r="B21" s="60">
        <v>0</v>
      </c>
      <c r="C21" s="61">
        <f>final!C21</f>
        <v>0</v>
      </c>
      <c r="D21" s="48">
        <f>final!D21</f>
        <v>0</v>
      </c>
      <c r="E21" s="48">
        <f>final!E21</f>
        <v>0</v>
      </c>
      <c r="F21" s="62">
        <f>C21+D21+E21</f>
        <v>0</v>
      </c>
      <c r="G21" s="47"/>
      <c r="H21" s="6" t="s">
        <v>25</v>
      </c>
      <c r="I21" s="88"/>
    </row>
    <row r="22" spans="1:9" ht="12.75">
      <c r="A22" s="46"/>
      <c r="B22" s="60">
        <v>1</v>
      </c>
      <c r="C22" s="48">
        <v>0</v>
      </c>
      <c r="D22" s="48">
        <f>final!D22</f>
        <v>800</v>
      </c>
      <c r="E22" s="48">
        <f>final!E22</f>
        <v>0</v>
      </c>
      <c r="F22" s="62">
        <f aca="true" t="shared" si="0" ref="F22:F29">C22+D22+E22</f>
        <v>800</v>
      </c>
      <c r="G22" s="54"/>
      <c r="H22" s="71"/>
      <c r="I22" s="72"/>
    </row>
    <row r="23" spans="1:9" ht="12.75">
      <c r="A23" s="46"/>
      <c r="B23" s="60">
        <v>2</v>
      </c>
      <c r="C23" s="48">
        <v>0</v>
      </c>
      <c r="D23" s="48">
        <f>final!D23</f>
        <v>800</v>
      </c>
      <c r="E23" s="48">
        <f>final!E23</f>
        <v>0</v>
      </c>
      <c r="F23" s="62">
        <f t="shared" si="0"/>
        <v>800</v>
      </c>
      <c r="G23" s="46"/>
      <c r="H23" s="71"/>
      <c r="I23" s="62"/>
    </row>
    <row r="24" spans="1:9" ht="12.75">
      <c r="A24" s="46"/>
      <c r="B24" s="60">
        <v>3</v>
      </c>
      <c r="C24" s="48">
        <v>0</v>
      </c>
      <c r="D24" s="48">
        <f>final!D24</f>
        <v>800</v>
      </c>
      <c r="E24" s="48">
        <f>final!E24</f>
        <v>0</v>
      </c>
      <c r="F24" s="62">
        <f t="shared" si="0"/>
        <v>800</v>
      </c>
      <c r="G24" s="54"/>
      <c r="H24" s="71"/>
      <c r="I24" s="62"/>
    </row>
    <row r="25" spans="1:9" ht="12.75">
      <c r="A25" s="46"/>
      <c r="B25" s="60">
        <v>4</v>
      </c>
      <c r="C25" s="48">
        <v>0</v>
      </c>
      <c r="D25" s="48">
        <f>final!D25</f>
        <v>800</v>
      </c>
      <c r="E25" s="48">
        <f>final!E25</f>
        <v>0</v>
      </c>
      <c r="F25" s="62">
        <f t="shared" si="0"/>
        <v>800</v>
      </c>
      <c r="G25" s="54"/>
      <c r="H25" s="71"/>
      <c r="I25" s="62"/>
    </row>
    <row r="26" spans="1:9" ht="12.75">
      <c r="A26" s="46"/>
      <c r="B26" s="60">
        <v>5</v>
      </c>
      <c r="C26" s="48">
        <v>0</v>
      </c>
      <c r="D26" s="48">
        <f>final!D26</f>
        <v>800</v>
      </c>
      <c r="E26" s="48">
        <f>final!E26</f>
        <v>0</v>
      </c>
      <c r="F26" s="62">
        <f t="shared" si="0"/>
        <v>800</v>
      </c>
      <c r="G26" s="46"/>
      <c r="H26" s="73"/>
      <c r="I26" s="78"/>
    </row>
    <row r="27" spans="1:9" ht="12.75">
      <c r="A27" s="46"/>
      <c r="B27" s="60">
        <v>6</v>
      </c>
      <c r="C27" s="48">
        <v>0</v>
      </c>
      <c r="D27" s="48">
        <f>final!D27</f>
        <v>800</v>
      </c>
      <c r="E27" s="48">
        <f>final!E27</f>
        <v>0</v>
      </c>
      <c r="F27" s="62">
        <f t="shared" si="0"/>
        <v>800</v>
      </c>
      <c r="G27" s="46"/>
      <c r="H27" s="48"/>
      <c r="I27" s="48"/>
    </row>
    <row r="28" spans="1:9" ht="12.75">
      <c r="A28" s="46"/>
      <c r="B28" s="60">
        <v>7</v>
      </c>
      <c r="C28" s="48">
        <v>0</v>
      </c>
      <c r="D28" s="48">
        <f>final!D28</f>
        <v>0</v>
      </c>
      <c r="E28" s="48">
        <f>final!E28</f>
        <v>0</v>
      </c>
      <c r="F28" s="62">
        <f t="shared" si="0"/>
        <v>0</v>
      </c>
      <c r="G28" s="46"/>
      <c r="H28" s="48"/>
      <c r="I28" s="48"/>
    </row>
    <row r="29" spans="1:9" ht="12.75">
      <c r="A29" s="46"/>
      <c r="B29" s="60">
        <v>8</v>
      </c>
      <c r="C29" s="48">
        <v>0</v>
      </c>
      <c r="D29" s="48">
        <f>final!D29</f>
        <v>0</v>
      </c>
      <c r="E29" s="48">
        <f>final!E29</f>
        <v>0</v>
      </c>
      <c r="F29" s="62">
        <f t="shared" si="0"/>
        <v>0</v>
      </c>
      <c r="G29" s="46"/>
      <c r="H29" s="48"/>
      <c r="I29" s="61"/>
    </row>
    <row r="30" spans="1:9" ht="12.75">
      <c r="A30" s="46"/>
      <c r="B30" s="65"/>
      <c r="C30" s="66"/>
      <c r="D30" s="67"/>
      <c r="E30" s="82"/>
      <c r="F30" s="68"/>
      <c r="G30" s="46"/>
      <c r="H30" s="63"/>
      <c r="I30" s="61"/>
    </row>
    <row r="31" spans="1:9" ht="12.75">
      <c r="A31" s="46"/>
      <c r="E31" s="83"/>
      <c r="I31" s="61"/>
    </row>
    <row r="32" spans="1:9" ht="12.75">
      <c r="A32" s="3"/>
      <c r="B32" s="69"/>
      <c r="C32" s="48"/>
      <c r="D32" s="61"/>
      <c r="E32" s="83"/>
      <c r="G32" s="46"/>
      <c r="H32" s="46"/>
      <c r="I32" s="46"/>
    </row>
    <row r="33" spans="1:9" ht="12.75">
      <c r="A33" s="3"/>
      <c r="B33" s="47" t="s">
        <v>31</v>
      </c>
      <c r="C33" s="48"/>
      <c r="D33" s="61"/>
      <c r="E33" s="83"/>
      <c r="F33" s="61"/>
      <c r="G33" s="49"/>
      <c r="H33" s="50"/>
      <c r="I33" s="46"/>
    </row>
    <row r="34" spans="1:9" ht="12.75">
      <c r="A34" s="3"/>
      <c r="B34" s="46"/>
      <c r="C34" s="48"/>
      <c r="D34" s="48"/>
      <c r="E34" s="83"/>
      <c r="F34" s="48"/>
      <c r="G34" s="53"/>
      <c r="H34" s="54"/>
      <c r="I34" s="3"/>
    </row>
    <row r="35" spans="1:9" ht="12.75">
      <c r="A35" s="3"/>
      <c r="B35" s="56" t="s">
        <v>1</v>
      </c>
      <c r="C35" s="57" t="s">
        <v>20</v>
      </c>
      <c r="D35" s="57" t="s">
        <v>15</v>
      </c>
      <c r="E35" s="84" t="s">
        <v>19</v>
      </c>
      <c r="F35" s="59" t="s">
        <v>16</v>
      </c>
      <c r="G35" s="55"/>
      <c r="H35" s="76" t="s">
        <v>17</v>
      </c>
      <c r="I35" s="87"/>
    </row>
    <row r="36" spans="1:9" ht="12.75">
      <c r="A36" s="3"/>
      <c r="B36" s="60">
        <v>0</v>
      </c>
      <c r="C36" s="61">
        <f>final!C36</f>
        <v>1800</v>
      </c>
      <c r="D36" s="48">
        <f>final!D36</f>
        <v>0</v>
      </c>
      <c r="E36" s="48">
        <f>final!E36</f>
        <v>0</v>
      </c>
      <c r="F36" s="62">
        <f>C36+D36+E36</f>
        <v>1800</v>
      </c>
      <c r="G36" s="47"/>
      <c r="H36" s="6" t="s">
        <v>25</v>
      </c>
      <c r="I36" s="88"/>
    </row>
    <row r="37" spans="1:9" ht="12.75">
      <c r="A37" s="3"/>
      <c r="B37" s="60">
        <v>1</v>
      </c>
      <c r="C37" s="48">
        <v>0</v>
      </c>
      <c r="D37" s="48">
        <f>final!D37</f>
        <v>600</v>
      </c>
      <c r="E37" s="48">
        <f>final!E37</f>
        <v>0</v>
      </c>
      <c r="F37" s="62">
        <f aca="true" t="shared" si="1" ref="F37:F44">C37+D37+E37</f>
        <v>600</v>
      </c>
      <c r="G37" s="54"/>
      <c r="H37" s="71"/>
      <c r="I37" s="72"/>
    </row>
    <row r="38" spans="2:9" ht="12.75">
      <c r="B38" s="60">
        <v>2</v>
      </c>
      <c r="C38" s="48">
        <v>0</v>
      </c>
      <c r="D38" s="48">
        <f>final!D38</f>
        <v>600</v>
      </c>
      <c r="E38" s="48">
        <f>final!E38</f>
        <v>0</v>
      </c>
      <c r="F38" s="62">
        <f t="shared" si="1"/>
        <v>600</v>
      </c>
      <c r="G38" s="46"/>
      <c r="H38" s="71"/>
      <c r="I38" s="62"/>
    </row>
    <row r="39" spans="2:9" ht="12.75">
      <c r="B39" s="60">
        <v>3</v>
      </c>
      <c r="C39" s="48">
        <v>0</v>
      </c>
      <c r="D39" s="48">
        <f>final!D39</f>
        <v>600</v>
      </c>
      <c r="E39" s="48">
        <f>final!E39</f>
        <v>0</v>
      </c>
      <c r="F39" s="62">
        <f t="shared" si="1"/>
        <v>600</v>
      </c>
      <c r="G39" s="54"/>
      <c r="H39" s="71"/>
      <c r="I39" s="62"/>
    </row>
    <row r="40" spans="2:9" ht="12.75">
      <c r="B40" s="60">
        <v>4</v>
      </c>
      <c r="C40" s="48">
        <v>0</v>
      </c>
      <c r="D40" s="48">
        <f>final!D40</f>
        <v>600</v>
      </c>
      <c r="E40" s="48">
        <f>final!E40</f>
        <v>0</v>
      </c>
      <c r="F40" s="62">
        <f t="shared" si="1"/>
        <v>600</v>
      </c>
      <c r="G40" s="54"/>
      <c r="H40" s="71"/>
      <c r="I40" s="62"/>
    </row>
    <row r="41" spans="2:9" ht="12.75">
      <c r="B41" s="60">
        <v>5</v>
      </c>
      <c r="C41" s="48">
        <v>0</v>
      </c>
      <c r="D41" s="48">
        <f>final!D41</f>
        <v>600</v>
      </c>
      <c r="E41" s="48">
        <f>final!E41</f>
        <v>0</v>
      </c>
      <c r="F41" s="62">
        <f t="shared" si="1"/>
        <v>600</v>
      </c>
      <c r="G41" s="46"/>
      <c r="H41" s="73"/>
      <c r="I41" s="78"/>
    </row>
    <row r="42" spans="2:8" ht="12.75">
      <c r="B42" s="60">
        <v>6</v>
      </c>
      <c r="C42" s="48">
        <v>0</v>
      </c>
      <c r="D42" s="48">
        <f>final!D42</f>
        <v>600</v>
      </c>
      <c r="E42" s="48">
        <f>final!E42</f>
        <v>0</v>
      </c>
      <c r="F42" s="62">
        <f t="shared" si="1"/>
        <v>600</v>
      </c>
      <c r="G42" s="46"/>
      <c r="H42" s="48"/>
    </row>
    <row r="43" spans="2:8" ht="12.75">
      <c r="B43" s="60">
        <v>7</v>
      </c>
      <c r="C43" s="48">
        <v>0</v>
      </c>
      <c r="D43" s="48">
        <f>final!D43</f>
        <v>600</v>
      </c>
      <c r="E43" s="48">
        <f>final!E43</f>
        <v>0</v>
      </c>
      <c r="F43" s="62">
        <f t="shared" si="1"/>
        <v>600</v>
      </c>
      <c r="G43" s="46"/>
      <c r="H43" s="48"/>
    </row>
    <row r="44" spans="2:8" ht="12.75">
      <c r="B44" s="60">
        <v>8</v>
      </c>
      <c r="C44" s="48">
        <v>0</v>
      </c>
      <c r="D44" s="48">
        <f>final!D44</f>
        <v>600</v>
      </c>
      <c r="E44" s="48">
        <f>final!E44</f>
        <v>0</v>
      </c>
      <c r="F44" s="62">
        <f t="shared" si="1"/>
        <v>600</v>
      </c>
      <c r="G44" s="46"/>
      <c r="H44" s="48"/>
    </row>
    <row r="45" spans="2:8" ht="12.75">
      <c r="B45" s="60">
        <v>9</v>
      </c>
      <c r="C45" s="48">
        <v>0</v>
      </c>
      <c r="D45" s="48">
        <f>final!D45</f>
        <v>600</v>
      </c>
      <c r="E45" s="48">
        <f>final!E45</f>
        <v>0</v>
      </c>
      <c r="F45" s="62">
        <f aca="true" t="shared" si="2" ref="F45:F51">C45+D45+E45</f>
        <v>600</v>
      </c>
      <c r="G45" s="46"/>
      <c r="H45" s="63"/>
    </row>
    <row r="46" spans="2:8" ht="12.75">
      <c r="B46" s="60">
        <v>10</v>
      </c>
      <c r="C46" s="48">
        <v>0</v>
      </c>
      <c r="D46" s="48">
        <f>final!D46</f>
        <v>600</v>
      </c>
      <c r="E46" s="48">
        <f>final!E46</f>
        <v>0</v>
      </c>
      <c r="F46" s="62">
        <f t="shared" si="2"/>
        <v>600</v>
      </c>
      <c r="G46" s="64"/>
      <c r="H46" s="75"/>
    </row>
    <row r="47" spans="2:6" ht="12.75">
      <c r="B47" s="60">
        <v>11</v>
      </c>
      <c r="C47" s="48">
        <v>0</v>
      </c>
      <c r="D47" s="48">
        <f>final!D47</f>
        <v>600</v>
      </c>
      <c r="E47" s="48">
        <f>final!E47</f>
        <v>0</v>
      </c>
      <c r="F47" s="62">
        <f t="shared" si="2"/>
        <v>600</v>
      </c>
    </row>
    <row r="48" spans="2:6" ht="12.75">
      <c r="B48" s="60">
        <v>12</v>
      </c>
      <c r="C48" s="48">
        <v>0</v>
      </c>
      <c r="D48" s="48">
        <f>final!D48</f>
        <v>600</v>
      </c>
      <c r="E48" s="48">
        <f>final!E48</f>
        <v>0</v>
      </c>
      <c r="F48" s="62">
        <f t="shared" si="2"/>
        <v>600</v>
      </c>
    </row>
    <row r="49" spans="2:6" ht="12.75">
      <c r="B49" s="60">
        <v>13</v>
      </c>
      <c r="C49" s="48">
        <v>0</v>
      </c>
      <c r="D49" s="48">
        <f>final!D49</f>
        <v>600</v>
      </c>
      <c r="E49" s="48">
        <f>final!E49</f>
        <v>-500</v>
      </c>
      <c r="F49" s="62">
        <f t="shared" si="2"/>
        <v>100</v>
      </c>
    </row>
    <row r="50" spans="2:6" ht="12.75">
      <c r="B50" s="60">
        <v>14</v>
      </c>
      <c r="C50" s="48">
        <v>0</v>
      </c>
      <c r="D50" s="48">
        <f>final!D50</f>
        <v>0</v>
      </c>
      <c r="E50" s="48">
        <f>final!E50</f>
        <v>0</v>
      </c>
      <c r="F50" s="62">
        <f t="shared" si="2"/>
        <v>0</v>
      </c>
    </row>
    <row r="51" spans="2:6" ht="12.75">
      <c r="B51" s="60">
        <v>15</v>
      </c>
      <c r="C51" s="48">
        <v>0</v>
      </c>
      <c r="D51" s="48">
        <f>final!D51</f>
        <v>0</v>
      </c>
      <c r="E51" s="48">
        <f>final!E51</f>
        <v>0</v>
      </c>
      <c r="F51" s="62">
        <f t="shared" si="2"/>
        <v>0</v>
      </c>
    </row>
    <row r="52" spans="2:6" ht="12.75">
      <c r="B52" s="65"/>
      <c r="C52" s="66"/>
      <c r="D52" s="67"/>
      <c r="E52" s="82"/>
      <c r="F52" s="68"/>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4"/>
  <dimension ref="A1:K55"/>
  <sheetViews>
    <sheetView workbookViewId="0" topLeftCell="A1">
      <selection activeCell="A1" sqref="A1"/>
    </sheetView>
  </sheetViews>
  <sheetFormatPr defaultColWidth="9.140625" defaultRowHeight="12.75"/>
  <cols>
    <col min="2" max="2" width="9.7109375" style="0" customWidth="1"/>
    <col min="3" max="4" width="11.7109375" style="0" customWidth="1"/>
    <col min="7" max="7" width="4.7109375" style="0" customWidth="1"/>
    <col min="8" max="8" width="12.7109375" style="0" customWidth="1"/>
    <col min="9" max="9" width="9.7109375" style="0" customWidth="1"/>
  </cols>
  <sheetData>
    <row r="1" ht="18.75">
      <c r="D1" s="14" t="str">
        <f>step1!D1</f>
        <v>Replacement analysis</v>
      </c>
    </row>
    <row r="2" ht="18.75">
      <c r="D2" s="14" t="str">
        <f>step1!D2</f>
        <v>Furnace selection problems</v>
      </c>
    </row>
    <row r="4" spans="1:9" ht="12.75">
      <c r="A4" s="2"/>
      <c r="B4" s="25" t="str">
        <f>step1!B4</f>
        <v>You are considering replacing your aging propane furnace for a natural gas model.  The</v>
      </c>
      <c r="C4" s="26"/>
      <c r="D4" s="26"/>
      <c r="E4" s="26"/>
      <c r="F4" s="26"/>
      <c r="G4" s="26"/>
      <c r="H4" s="26"/>
      <c r="I4" s="27"/>
    </row>
    <row r="5" spans="1:9" ht="12.75">
      <c r="A5" s="2"/>
      <c r="B5" s="28" t="str">
        <f>step1!B5</f>
        <v>propane model originally cost $2200, will last 6 more years, and will have no salvage value.</v>
      </c>
      <c r="C5" s="29"/>
      <c r="D5" s="29"/>
      <c r="E5" s="29"/>
      <c r="F5" s="29"/>
      <c r="G5" s="29"/>
      <c r="H5" s="38"/>
      <c r="I5" s="31"/>
    </row>
    <row r="6" spans="1:9" ht="12.75">
      <c r="A6" s="2"/>
      <c r="B6" s="28" t="str">
        <f>step1!B6</f>
        <v>The gas model costs $2200 and offers a $400 trade-in on the old furnace.  It lasts 13 years,</v>
      </c>
      <c r="C6" s="29"/>
      <c r="D6" s="29"/>
      <c r="E6" s="29"/>
      <c r="F6" s="29"/>
      <c r="G6" s="29"/>
      <c r="H6" s="29"/>
      <c r="I6" s="31"/>
    </row>
    <row r="7" spans="1:9" ht="12.75">
      <c r="A7" s="2"/>
      <c r="B7" s="28" t="str">
        <f>step1!B7</f>
        <v>and can be salvaged for $500.  Annual fuel costs are $800 for the propane furnace and $600</v>
      </c>
      <c r="C7" s="29"/>
      <c r="D7" s="29"/>
      <c r="E7" s="29"/>
      <c r="F7" s="29"/>
      <c r="G7" s="29"/>
      <c r="H7" s="29"/>
      <c r="I7" s="31"/>
    </row>
    <row r="8" spans="1:9" ht="12.75">
      <c r="A8" s="2"/>
      <c r="B8" s="28" t="str">
        <f>step1!B8</f>
        <v>for the gas furnace.  Use 9% per year interest.  Use cash-flow replacement and annual</v>
      </c>
      <c r="C8" s="29"/>
      <c r="D8" s="29"/>
      <c r="E8" s="29"/>
      <c r="F8" s="29"/>
      <c r="G8" s="29"/>
      <c r="H8" s="29"/>
      <c r="I8" s="31"/>
    </row>
    <row r="9" spans="1:9" ht="12.75">
      <c r="A9" s="2"/>
      <c r="B9" s="34" t="str">
        <f>step1!B9</f>
        <v>worth analysis to select a furnace assuming another propane furnace can be had if needed.</v>
      </c>
      <c r="C9" s="35"/>
      <c r="D9" s="35"/>
      <c r="E9" s="35"/>
      <c r="F9" s="39"/>
      <c r="G9" s="35"/>
      <c r="H9" s="35"/>
      <c r="I9" s="37"/>
    </row>
    <row r="12" spans="1:9" ht="15.75">
      <c r="A12" s="40" t="s">
        <v>4</v>
      </c>
      <c r="B12" s="19" t="s">
        <v>7</v>
      </c>
      <c r="C12" s="16" t="s">
        <v>36</v>
      </c>
      <c r="D12" s="4"/>
      <c r="E12" s="4"/>
      <c r="F12" s="4"/>
      <c r="G12" s="4"/>
      <c r="H12" s="4"/>
      <c r="I12" s="5"/>
    </row>
    <row r="13" spans="1:9" ht="15">
      <c r="A13" s="21"/>
      <c r="B13" s="20" t="s">
        <v>7</v>
      </c>
      <c r="C13" s="15" t="s">
        <v>37</v>
      </c>
      <c r="D13" s="2"/>
      <c r="E13" s="2"/>
      <c r="F13" s="2"/>
      <c r="G13" s="2"/>
      <c r="H13" s="2"/>
      <c r="I13" s="7"/>
    </row>
    <row r="14" spans="1:9" ht="15.75">
      <c r="A14" s="21"/>
      <c r="B14" s="20" t="s">
        <v>7</v>
      </c>
      <c r="C14" s="15" t="s">
        <v>26</v>
      </c>
      <c r="D14" s="2"/>
      <c r="E14" s="2"/>
      <c r="F14" s="2"/>
      <c r="G14" s="2"/>
      <c r="H14" s="2"/>
      <c r="I14" s="7"/>
    </row>
    <row r="15" spans="1:9" ht="15.75">
      <c r="A15" s="22"/>
      <c r="B15" s="24"/>
      <c r="C15" s="17" t="s">
        <v>11</v>
      </c>
      <c r="D15" s="1"/>
      <c r="E15" s="1"/>
      <c r="F15" s="1"/>
      <c r="G15" s="1"/>
      <c r="H15" s="1"/>
      <c r="I15" s="9"/>
    </row>
    <row r="16" spans="1:8" ht="12.75">
      <c r="A16" s="2"/>
      <c r="B16" s="3"/>
      <c r="C16" s="3"/>
      <c r="D16" s="3"/>
      <c r="E16" s="3"/>
      <c r="F16" s="3"/>
      <c r="G16" s="43"/>
      <c r="H16" s="3"/>
    </row>
    <row r="17" spans="2:8" ht="12.75">
      <c r="B17" s="3"/>
      <c r="C17" s="3"/>
      <c r="D17" s="3"/>
      <c r="E17" s="3"/>
      <c r="F17" s="3"/>
      <c r="G17" s="3"/>
      <c r="H17" s="3"/>
    </row>
    <row r="18" spans="1:8" ht="12.75">
      <c r="A18" s="46"/>
      <c r="B18" s="47" t="s">
        <v>30</v>
      </c>
      <c r="C18" s="48"/>
      <c r="D18" s="46"/>
      <c r="E18" s="46"/>
      <c r="F18" s="49"/>
      <c r="G18" s="50"/>
      <c r="H18" s="51"/>
    </row>
    <row r="19" spans="1:11" ht="12.75">
      <c r="A19" s="46"/>
      <c r="B19" s="46"/>
      <c r="C19" s="48"/>
      <c r="D19" s="52"/>
      <c r="E19" s="48"/>
      <c r="F19" s="53"/>
      <c r="G19" s="54"/>
      <c r="H19" s="55"/>
      <c r="K19" s="13"/>
    </row>
    <row r="20" spans="1:9" ht="12.75">
      <c r="A20" s="46"/>
      <c r="B20" s="56" t="s">
        <v>1</v>
      </c>
      <c r="C20" s="57" t="s">
        <v>20</v>
      </c>
      <c r="D20" s="58" t="s">
        <v>15</v>
      </c>
      <c r="E20" s="4" t="s">
        <v>19</v>
      </c>
      <c r="F20" s="59" t="s">
        <v>16</v>
      </c>
      <c r="G20" s="55"/>
      <c r="H20" s="76" t="s">
        <v>17</v>
      </c>
      <c r="I20" s="77">
        <f>step1!L10</f>
        <v>0.09</v>
      </c>
    </row>
    <row r="21" spans="1:9" ht="12.75">
      <c r="A21" s="46"/>
      <c r="B21" s="60">
        <v>0</v>
      </c>
      <c r="C21" s="61">
        <f>final!C21</f>
        <v>0</v>
      </c>
      <c r="D21" s="48">
        <f>final!D21</f>
        <v>0</v>
      </c>
      <c r="E21" s="48">
        <f>final!E21</f>
        <v>0</v>
      </c>
      <c r="F21" s="62">
        <f>C21+D21+E21</f>
        <v>0</v>
      </c>
      <c r="G21" s="47"/>
      <c r="H21" s="6" t="s">
        <v>25</v>
      </c>
      <c r="I21" s="85">
        <f>F21+NPV(I20,F22:F29)</f>
        <v>3588.734872184745</v>
      </c>
    </row>
    <row r="22" spans="1:9" ht="12.75">
      <c r="A22" s="46"/>
      <c r="B22" s="60">
        <v>1</v>
      </c>
      <c r="C22" s="48">
        <v>0</v>
      </c>
      <c r="D22" s="48">
        <f>final!D22</f>
        <v>800</v>
      </c>
      <c r="E22" s="48">
        <f>final!E22</f>
        <v>0</v>
      </c>
      <c r="F22" s="62">
        <f aca="true" t="shared" si="0" ref="F22:F29">C22+D22+E22</f>
        <v>800</v>
      </c>
      <c r="G22" s="54"/>
      <c r="H22" s="71" t="s">
        <v>22</v>
      </c>
      <c r="I22" s="86"/>
    </row>
    <row r="23" spans="1:9" ht="12.75">
      <c r="A23" s="46"/>
      <c r="B23" s="60">
        <v>2</v>
      </c>
      <c r="C23" s="48">
        <v>0</v>
      </c>
      <c r="D23" s="48">
        <f>final!D23</f>
        <v>800</v>
      </c>
      <c r="E23" s="48">
        <f>final!E23</f>
        <v>0</v>
      </c>
      <c r="F23" s="62">
        <f t="shared" si="0"/>
        <v>800</v>
      </c>
      <c r="G23" s="46"/>
      <c r="H23" s="71"/>
      <c r="I23" s="62"/>
    </row>
    <row r="24" spans="1:9" ht="12.75">
      <c r="A24" s="46"/>
      <c r="B24" s="60">
        <v>3</v>
      </c>
      <c r="C24" s="48">
        <v>0</v>
      </c>
      <c r="D24" s="48">
        <f>final!D24</f>
        <v>800</v>
      </c>
      <c r="E24" s="48">
        <f>final!E24</f>
        <v>0</v>
      </c>
      <c r="F24" s="62">
        <f t="shared" si="0"/>
        <v>800</v>
      </c>
      <c r="G24" s="54"/>
      <c r="H24" s="71" t="s">
        <v>21</v>
      </c>
      <c r="I24" s="80"/>
    </row>
    <row r="25" spans="1:9" ht="12.75">
      <c r="A25" s="46"/>
      <c r="B25" s="60">
        <v>4</v>
      </c>
      <c r="C25" s="48">
        <v>0</v>
      </c>
      <c r="D25" s="48">
        <f>final!D25</f>
        <v>800</v>
      </c>
      <c r="E25" s="48">
        <f>final!E25</f>
        <v>0</v>
      </c>
      <c r="F25" s="62">
        <f t="shared" si="0"/>
        <v>800</v>
      </c>
      <c r="G25" s="54"/>
      <c r="H25" s="71"/>
      <c r="I25" s="62"/>
    </row>
    <row r="26" spans="1:9" ht="12.75">
      <c r="A26" s="46"/>
      <c r="B26" s="60">
        <v>5</v>
      </c>
      <c r="C26" s="48">
        <v>0</v>
      </c>
      <c r="D26" s="48">
        <f>final!D26</f>
        <v>800</v>
      </c>
      <c r="E26" s="48">
        <f>final!E26</f>
        <v>0</v>
      </c>
      <c r="F26" s="62">
        <f t="shared" si="0"/>
        <v>800</v>
      </c>
      <c r="G26" s="46"/>
      <c r="H26" s="73" t="s">
        <v>18</v>
      </c>
      <c r="I26" s="79"/>
    </row>
    <row r="27" spans="1:9" ht="12.75">
      <c r="A27" s="46"/>
      <c r="B27" s="60">
        <v>6</v>
      </c>
      <c r="C27" s="48">
        <v>0</v>
      </c>
      <c r="D27" s="48">
        <f>final!D27</f>
        <v>800</v>
      </c>
      <c r="E27" s="48">
        <f>final!E27</f>
        <v>0</v>
      </c>
      <c r="F27" s="62">
        <f t="shared" si="0"/>
        <v>800</v>
      </c>
      <c r="G27" s="46"/>
      <c r="H27" s="48"/>
      <c r="I27" s="48"/>
    </row>
    <row r="28" spans="1:9" ht="12.75">
      <c r="A28" s="46"/>
      <c r="B28" s="60">
        <v>7</v>
      </c>
      <c r="C28" s="48">
        <v>0</v>
      </c>
      <c r="D28" s="48">
        <f>final!D28</f>
        <v>0</v>
      </c>
      <c r="E28" s="48">
        <f>final!E28</f>
        <v>0</v>
      </c>
      <c r="F28" s="62">
        <f t="shared" si="0"/>
        <v>0</v>
      </c>
      <c r="G28" s="46"/>
      <c r="H28" s="48"/>
      <c r="I28" s="48"/>
    </row>
    <row r="29" spans="1:9" ht="12.75">
      <c r="A29" s="46"/>
      <c r="B29" s="60">
        <v>8</v>
      </c>
      <c r="C29" s="48">
        <v>0</v>
      </c>
      <c r="D29" s="48">
        <f>final!D29</f>
        <v>0</v>
      </c>
      <c r="E29" s="48">
        <f>final!E29</f>
        <v>0</v>
      </c>
      <c r="F29" s="62">
        <f t="shared" si="0"/>
        <v>0</v>
      </c>
      <c r="G29" s="46"/>
      <c r="H29" s="48"/>
      <c r="I29" s="61"/>
    </row>
    <row r="30" spans="1:9" ht="12.75">
      <c r="A30" s="46"/>
      <c r="B30" s="65"/>
      <c r="C30" s="66"/>
      <c r="D30" s="67"/>
      <c r="E30" s="82"/>
      <c r="F30" s="68"/>
      <c r="G30" s="46"/>
      <c r="H30" s="63"/>
      <c r="I30" s="61"/>
    </row>
    <row r="31" spans="1:9" ht="12.75">
      <c r="A31" s="46"/>
      <c r="E31" s="83"/>
      <c r="I31" s="61"/>
    </row>
    <row r="32" spans="1:9" ht="12.75">
      <c r="A32" s="3"/>
      <c r="B32" s="69"/>
      <c r="C32" s="48"/>
      <c r="D32" s="61"/>
      <c r="E32" s="83"/>
      <c r="G32" s="46"/>
      <c r="H32" s="46"/>
      <c r="I32" s="46"/>
    </row>
    <row r="33" spans="1:9" ht="12.75">
      <c r="A33" s="3"/>
      <c r="B33" s="47" t="s">
        <v>31</v>
      </c>
      <c r="C33" s="48"/>
      <c r="D33" s="61"/>
      <c r="E33" s="83"/>
      <c r="F33" s="61"/>
      <c r="G33" s="49"/>
      <c r="H33" s="50"/>
      <c r="I33" s="46"/>
    </row>
    <row r="34" spans="1:9" ht="12.75">
      <c r="A34" s="3"/>
      <c r="B34" s="46"/>
      <c r="C34" s="48"/>
      <c r="D34" s="48"/>
      <c r="E34" s="83"/>
      <c r="F34" s="48"/>
      <c r="G34" s="53"/>
      <c r="H34" s="54"/>
      <c r="I34" s="3"/>
    </row>
    <row r="35" spans="1:9" ht="12.75">
      <c r="A35" s="3"/>
      <c r="B35" s="56" t="s">
        <v>1</v>
      </c>
      <c r="C35" s="57" t="s">
        <v>20</v>
      </c>
      <c r="D35" s="57" t="s">
        <v>15</v>
      </c>
      <c r="E35" s="84" t="s">
        <v>19</v>
      </c>
      <c r="F35" s="59" t="s">
        <v>16</v>
      </c>
      <c r="G35" s="55"/>
      <c r="H35" s="76" t="s">
        <v>17</v>
      </c>
      <c r="I35" s="77">
        <f>step1!L10</f>
        <v>0.09</v>
      </c>
    </row>
    <row r="36" spans="1:9" ht="12.75">
      <c r="A36" s="3"/>
      <c r="B36" s="60">
        <v>0</v>
      </c>
      <c r="C36" s="61">
        <f>final!C36</f>
        <v>1800</v>
      </c>
      <c r="D36" s="48">
        <f>final!D36</f>
        <v>0</v>
      </c>
      <c r="E36" s="48">
        <f>final!E36</f>
        <v>0</v>
      </c>
      <c r="F36" s="62">
        <f>C36+D36+E36</f>
        <v>1800</v>
      </c>
      <c r="G36" s="47"/>
      <c r="H36" s="6" t="s">
        <v>25</v>
      </c>
      <c r="I36" s="85">
        <f>F36+NPV(I35,F37:F44)</f>
        <v>5120.891468848211</v>
      </c>
    </row>
    <row r="37" spans="1:9" ht="12.75">
      <c r="A37" s="3"/>
      <c r="B37" s="60">
        <v>1</v>
      </c>
      <c r="C37" s="48">
        <v>0</v>
      </c>
      <c r="D37" s="48">
        <f>final!D37</f>
        <v>600</v>
      </c>
      <c r="E37" s="48">
        <f>final!E37</f>
        <v>0</v>
      </c>
      <c r="F37" s="62">
        <f aca="true" t="shared" si="1" ref="F37:F44">C37+D37+E37</f>
        <v>600</v>
      </c>
      <c r="G37" s="54"/>
      <c r="H37" s="71" t="s">
        <v>22</v>
      </c>
      <c r="I37" s="86"/>
    </row>
    <row r="38" spans="2:9" ht="12.75">
      <c r="B38" s="60">
        <v>2</v>
      </c>
      <c r="C38" s="48">
        <v>0</v>
      </c>
      <c r="D38" s="48">
        <f>final!D38</f>
        <v>600</v>
      </c>
      <c r="E38" s="48">
        <f>final!E38</f>
        <v>0</v>
      </c>
      <c r="F38" s="62">
        <f t="shared" si="1"/>
        <v>600</v>
      </c>
      <c r="G38" s="46"/>
      <c r="H38" s="71"/>
      <c r="I38" s="62"/>
    </row>
    <row r="39" spans="2:9" ht="12.75">
      <c r="B39" s="60">
        <v>3</v>
      </c>
      <c r="C39" s="48">
        <v>0</v>
      </c>
      <c r="D39" s="48">
        <f>final!D39</f>
        <v>600</v>
      </c>
      <c r="E39" s="48">
        <f>final!E39</f>
        <v>0</v>
      </c>
      <c r="F39" s="62">
        <f t="shared" si="1"/>
        <v>600</v>
      </c>
      <c r="G39" s="54"/>
      <c r="H39" s="71" t="s">
        <v>21</v>
      </c>
      <c r="I39" s="80"/>
    </row>
    <row r="40" spans="2:9" ht="12.75">
      <c r="B40" s="60">
        <v>4</v>
      </c>
      <c r="C40" s="48">
        <v>0</v>
      </c>
      <c r="D40" s="48">
        <f>final!D40</f>
        <v>600</v>
      </c>
      <c r="E40" s="48">
        <f>final!E40</f>
        <v>0</v>
      </c>
      <c r="F40" s="62">
        <f t="shared" si="1"/>
        <v>600</v>
      </c>
      <c r="G40" s="54"/>
      <c r="H40" s="71"/>
      <c r="I40" s="62"/>
    </row>
    <row r="41" spans="2:9" ht="12.75">
      <c r="B41" s="60">
        <v>5</v>
      </c>
      <c r="C41" s="48">
        <v>0</v>
      </c>
      <c r="D41" s="48">
        <f>final!D41</f>
        <v>600</v>
      </c>
      <c r="E41" s="48">
        <f>final!E41</f>
        <v>0</v>
      </c>
      <c r="F41" s="62">
        <f t="shared" si="1"/>
        <v>600</v>
      </c>
      <c r="G41" s="46"/>
      <c r="H41" s="73" t="s">
        <v>18</v>
      </c>
      <c r="I41" s="79"/>
    </row>
    <row r="42" spans="2:8" ht="12.75">
      <c r="B42" s="60">
        <v>6</v>
      </c>
      <c r="C42" s="48">
        <v>0</v>
      </c>
      <c r="D42" s="48">
        <f>final!D42</f>
        <v>600</v>
      </c>
      <c r="E42" s="48">
        <f>final!E42</f>
        <v>0</v>
      </c>
      <c r="F42" s="62">
        <f t="shared" si="1"/>
        <v>600</v>
      </c>
      <c r="G42" s="46"/>
      <c r="H42" s="48"/>
    </row>
    <row r="43" spans="2:8" ht="12.75">
      <c r="B43" s="60">
        <v>7</v>
      </c>
      <c r="C43" s="48">
        <v>0</v>
      </c>
      <c r="D43" s="48">
        <f>final!D43</f>
        <v>600</v>
      </c>
      <c r="E43" s="48">
        <f>final!E43</f>
        <v>0</v>
      </c>
      <c r="F43" s="62">
        <f t="shared" si="1"/>
        <v>600</v>
      </c>
      <c r="G43" s="46"/>
      <c r="H43" s="48"/>
    </row>
    <row r="44" spans="2:8" ht="12.75">
      <c r="B44" s="60">
        <v>8</v>
      </c>
      <c r="C44" s="48">
        <v>0</v>
      </c>
      <c r="D44" s="48">
        <f>final!D44</f>
        <v>600</v>
      </c>
      <c r="E44" s="48">
        <f>final!E44</f>
        <v>0</v>
      </c>
      <c r="F44" s="62">
        <f t="shared" si="1"/>
        <v>600</v>
      </c>
      <c r="G44" s="46"/>
      <c r="H44" s="48"/>
    </row>
    <row r="45" spans="2:8" ht="12.75">
      <c r="B45" s="60">
        <v>9</v>
      </c>
      <c r="C45" s="48">
        <v>0</v>
      </c>
      <c r="D45" s="48">
        <f>final!D45</f>
        <v>600</v>
      </c>
      <c r="E45" s="48">
        <f>final!E45</f>
        <v>0</v>
      </c>
      <c r="F45" s="62">
        <f aca="true" t="shared" si="2" ref="F45:F51">C45+D45+E45</f>
        <v>600</v>
      </c>
      <c r="G45" s="46"/>
      <c r="H45" s="63"/>
    </row>
    <row r="46" spans="2:8" ht="12.75">
      <c r="B46" s="60">
        <v>10</v>
      </c>
      <c r="C46" s="48">
        <v>0</v>
      </c>
      <c r="D46" s="48">
        <f>final!D46</f>
        <v>600</v>
      </c>
      <c r="E46" s="48">
        <f>final!E46</f>
        <v>0</v>
      </c>
      <c r="F46" s="62">
        <f t="shared" si="2"/>
        <v>600</v>
      </c>
      <c r="G46" s="64"/>
      <c r="H46" s="75"/>
    </row>
    <row r="47" spans="2:6" ht="12.75">
      <c r="B47" s="60">
        <v>11</v>
      </c>
      <c r="C47" s="48">
        <v>0</v>
      </c>
      <c r="D47" s="48">
        <f>final!D47</f>
        <v>600</v>
      </c>
      <c r="E47" s="48">
        <f>final!E47</f>
        <v>0</v>
      </c>
      <c r="F47" s="62">
        <f t="shared" si="2"/>
        <v>600</v>
      </c>
    </row>
    <row r="48" spans="2:8" ht="12.75">
      <c r="B48" s="60">
        <v>12</v>
      </c>
      <c r="C48" s="48">
        <v>0</v>
      </c>
      <c r="D48" s="48">
        <f>final!D48</f>
        <v>600</v>
      </c>
      <c r="E48" s="48">
        <f>final!E48</f>
        <v>0</v>
      </c>
      <c r="F48" s="62">
        <f t="shared" si="2"/>
        <v>600</v>
      </c>
      <c r="G48" s="3"/>
      <c r="H48" s="3"/>
    </row>
    <row r="49" spans="2:8" ht="12.75">
      <c r="B49" s="60">
        <v>13</v>
      </c>
      <c r="C49" s="48">
        <v>0</v>
      </c>
      <c r="D49" s="48">
        <f>final!D49</f>
        <v>600</v>
      </c>
      <c r="E49" s="48">
        <f>final!E49</f>
        <v>-500</v>
      </c>
      <c r="F49" s="62">
        <f t="shared" si="2"/>
        <v>100</v>
      </c>
      <c r="G49" s="3"/>
      <c r="H49" s="3"/>
    </row>
    <row r="50" spans="2:8" ht="12.75">
      <c r="B50" s="60">
        <v>14</v>
      </c>
      <c r="C50" s="48">
        <v>0</v>
      </c>
      <c r="D50" s="48">
        <f>final!D50</f>
        <v>0</v>
      </c>
      <c r="E50" s="48">
        <f>final!E50</f>
        <v>0</v>
      </c>
      <c r="F50" s="62">
        <f t="shared" si="2"/>
        <v>0</v>
      </c>
      <c r="G50" s="3"/>
      <c r="H50" s="3"/>
    </row>
    <row r="51" spans="2:8" ht="12.75">
      <c r="B51" s="60">
        <v>15</v>
      </c>
      <c r="C51" s="48">
        <v>0</v>
      </c>
      <c r="D51" s="48">
        <f>final!D51</f>
        <v>0</v>
      </c>
      <c r="E51" s="48">
        <f>final!E51</f>
        <v>0</v>
      </c>
      <c r="F51" s="62">
        <f t="shared" si="2"/>
        <v>0</v>
      </c>
      <c r="G51" s="3"/>
      <c r="H51" s="3"/>
    </row>
    <row r="52" spans="2:8" ht="12.75">
      <c r="B52" s="65"/>
      <c r="C52" s="66"/>
      <c r="D52" s="67"/>
      <c r="E52" s="82"/>
      <c r="F52" s="68"/>
      <c r="G52" s="3"/>
      <c r="H52" s="3"/>
    </row>
    <row r="53" spans="2:8" ht="12.75">
      <c r="B53" s="3"/>
      <c r="C53" s="3"/>
      <c r="D53" s="3"/>
      <c r="E53" s="3"/>
      <c r="F53" s="3"/>
      <c r="G53" s="3"/>
      <c r="H53" s="3"/>
    </row>
    <row r="54" spans="2:8" ht="12.75">
      <c r="B54" s="3"/>
      <c r="C54" s="3"/>
      <c r="D54" s="3"/>
      <c r="E54" s="3"/>
      <c r="F54" s="3"/>
      <c r="G54" s="3"/>
      <c r="H54" s="3"/>
    </row>
    <row r="55" spans="2:8" ht="12.75">
      <c r="B55" s="3"/>
      <c r="C55" s="3"/>
      <c r="D55" s="3"/>
      <c r="E55" s="3"/>
      <c r="F55" s="3"/>
      <c r="G55" s="3"/>
      <c r="H55" s="3"/>
    </row>
  </sheetData>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sheetPr codeName="Sheet5"/>
  <dimension ref="A1:J55"/>
  <sheetViews>
    <sheetView tabSelected="1" workbookViewId="0" topLeftCell="A1">
      <selection activeCell="A1" sqref="A1"/>
    </sheetView>
  </sheetViews>
  <sheetFormatPr defaultColWidth="9.140625" defaultRowHeight="12.75"/>
  <cols>
    <col min="2" max="2" width="9.7109375" style="0" customWidth="1"/>
    <col min="3" max="4" width="11.7109375" style="0" customWidth="1"/>
    <col min="7" max="7" width="4.7109375" style="0" customWidth="1"/>
    <col min="8" max="8" width="12.7109375" style="0" customWidth="1"/>
    <col min="9" max="9" width="9.7109375" style="0" customWidth="1"/>
  </cols>
  <sheetData>
    <row r="1" ht="18.75">
      <c r="D1" s="14" t="str">
        <f>step1!D1</f>
        <v>Replacement analysis</v>
      </c>
    </row>
    <row r="2" ht="18.75">
      <c r="D2" s="14" t="str">
        <f>step1!D2</f>
        <v>Furnace selection problems</v>
      </c>
    </row>
    <row r="4" spans="1:9" ht="12.75">
      <c r="A4" s="2"/>
      <c r="B4" s="25" t="str">
        <f>step1!B4</f>
        <v>You are considering replacing your aging propane furnace for a natural gas model.  The</v>
      </c>
      <c r="C4" s="26"/>
      <c r="D4" s="26"/>
      <c r="E4" s="26"/>
      <c r="F4" s="26"/>
      <c r="G4" s="26"/>
      <c r="H4" s="26"/>
      <c r="I4" s="27"/>
    </row>
    <row r="5" spans="1:9" ht="12.75">
      <c r="A5" s="2"/>
      <c r="B5" s="28" t="str">
        <f>step1!B5</f>
        <v>propane model originally cost $2200, will last 6 more years, and will have no salvage value.</v>
      </c>
      <c r="C5" s="29"/>
      <c r="D5" s="29"/>
      <c r="E5" s="29"/>
      <c r="F5" s="29"/>
      <c r="G5" s="29"/>
      <c r="H5" s="38"/>
      <c r="I5" s="31"/>
    </row>
    <row r="6" spans="1:9" ht="12.75">
      <c r="A6" s="2"/>
      <c r="B6" s="28" t="str">
        <f>step1!B6</f>
        <v>The gas model costs $2200 and offers a $400 trade-in on the old furnace.  It lasts 13 years,</v>
      </c>
      <c r="C6" s="29"/>
      <c r="D6" s="29"/>
      <c r="E6" s="29"/>
      <c r="F6" s="29"/>
      <c r="G6" s="29"/>
      <c r="H6" s="29"/>
      <c r="I6" s="31"/>
    </row>
    <row r="7" spans="1:9" ht="12.75">
      <c r="A7" s="2"/>
      <c r="B7" s="28" t="str">
        <f>step1!B7</f>
        <v>and can be salvaged for $500.  Annual fuel costs are $800 for the propane furnace and $600</v>
      </c>
      <c r="C7" s="29"/>
      <c r="D7" s="29"/>
      <c r="E7" s="29"/>
      <c r="F7" s="29"/>
      <c r="G7" s="29"/>
      <c r="H7" s="29"/>
      <c r="I7" s="31"/>
    </row>
    <row r="8" spans="1:9" ht="12.75">
      <c r="A8" s="2"/>
      <c r="B8" s="28" t="str">
        <f>step1!B8</f>
        <v>for the gas furnace.  Use 9% per year interest.  Use cash-flow replacement and annual</v>
      </c>
      <c r="C8" s="29"/>
      <c r="D8" s="29"/>
      <c r="E8" s="29"/>
      <c r="F8" s="29"/>
      <c r="G8" s="29"/>
      <c r="H8" s="29"/>
      <c r="I8" s="31"/>
    </row>
    <row r="9" spans="1:9" ht="12.75">
      <c r="A9" s="2"/>
      <c r="B9" s="34" t="str">
        <f>step1!B9</f>
        <v>worth analysis to select a furnace assuming another propane furnace can be had if needed.</v>
      </c>
      <c r="C9" s="35"/>
      <c r="D9" s="35"/>
      <c r="E9" s="35"/>
      <c r="F9" s="39"/>
      <c r="G9" s="35"/>
      <c r="H9" s="35"/>
      <c r="I9" s="37"/>
    </row>
    <row r="12" spans="1:9" ht="15.75">
      <c r="A12" s="40" t="s">
        <v>5</v>
      </c>
      <c r="B12" s="42"/>
      <c r="C12" s="4"/>
      <c r="D12" s="4"/>
      <c r="E12" s="4"/>
      <c r="F12" s="4"/>
      <c r="G12" s="4"/>
      <c r="H12" s="4"/>
      <c r="I12" s="5"/>
    </row>
    <row r="13" spans="1:9" ht="15.75">
      <c r="A13" s="6"/>
      <c r="B13" s="15" t="s">
        <v>12</v>
      </c>
      <c r="C13" s="2"/>
      <c r="D13" s="2"/>
      <c r="E13" s="2"/>
      <c r="F13" s="2"/>
      <c r="G13" s="2"/>
      <c r="H13" s="2"/>
      <c r="I13" s="7"/>
    </row>
    <row r="14" spans="1:9" ht="12.75">
      <c r="A14" s="8"/>
      <c r="B14" s="1"/>
      <c r="C14" s="1"/>
      <c r="D14" s="1"/>
      <c r="E14" s="1"/>
      <c r="F14" s="1"/>
      <c r="G14" s="1"/>
      <c r="H14" s="1"/>
      <c r="I14" s="9"/>
    </row>
    <row r="16" spans="1:8" ht="12.75">
      <c r="A16" s="2"/>
      <c r="B16" s="3"/>
      <c r="C16" s="3"/>
      <c r="D16" s="3"/>
      <c r="E16" s="3"/>
      <c r="F16" s="3"/>
      <c r="G16" s="43"/>
      <c r="H16" s="3"/>
    </row>
    <row r="17" spans="2:8" ht="12.75">
      <c r="B17" s="3"/>
      <c r="C17" s="3"/>
      <c r="D17" s="3"/>
      <c r="E17" s="3"/>
      <c r="F17" s="3"/>
      <c r="G17" s="3"/>
      <c r="H17" s="3"/>
    </row>
    <row r="18" spans="1:8" ht="12.75">
      <c r="A18" s="46"/>
      <c r="B18" s="47" t="s">
        <v>30</v>
      </c>
      <c r="C18" s="48"/>
      <c r="D18" s="46"/>
      <c r="E18" s="46"/>
      <c r="F18" s="49"/>
      <c r="G18" s="50"/>
      <c r="H18" s="51"/>
    </row>
    <row r="19" spans="1:8" ht="12.75">
      <c r="A19" s="46"/>
      <c r="B19" s="46"/>
      <c r="C19" s="48"/>
      <c r="D19" s="52"/>
      <c r="E19" s="48"/>
      <c r="F19" s="53"/>
      <c r="G19" s="54"/>
      <c r="H19" s="55"/>
    </row>
    <row r="20" spans="1:9" ht="12.75">
      <c r="A20" s="46"/>
      <c r="B20" s="56" t="s">
        <v>1</v>
      </c>
      <c r="C20" s="57" t="s">
        <v>20</v>
      </c>
      <c r="D20" s="58" t="s">
        <v>15</v>
      </c>
      <c r="E20" s="4" t="s">
        <v>19</v>
      </c>
      <c r="F20" s="59" t="s">
        <v>16</v>
      </c>
      <c r="G20" s="55"/>
      <c r="H20" s="76" t="s">
        <v>17</v>
      </c>
      <c r="I20" s="77">
        <f>step1!L10</f>
        <v>0.09</v>
      </c>
    </row>
    <row r="21" spans="1:10" ht="12.75">
      <c r="A21" s="46"/>
      <c r="B21" s="60">
        <v>0</v>
      </c>
      <c r="C21" s="61">
        <f>IF(step1!L16=1,step1!L1,0)</f>
        <v>0</v>
      </c>
      <c r="D21" s="48">
        <v>0</v>
      </c>
      <c r="E21" s="81">
        <v>0</v>
      </c>
      <c r="F21" s="62">
        <f>C21+D21+E21</f>
        <v>0</v>
      </c>
      <c r="G21" s="47"/>
      <c r="H21" s="6" t="s">
        <v>25</v>
      </c>
      <c r="I21" s="85">
        <f>F21+NPV(I20,F22:F29)</f>
        <v>3588.734872184745</v>
      </c>
      <c r="J21" s="70" t="s">
        <v>40</v>
      </c>
    </row>
    <row r="22" spans="1:9" ht="12.75">
      <c r="A22" s="46"/>
      <c r="B22" s="60">
        <v>1</v>
      </c>
      <c r="C22" s="48">
        <v>0</v>
      </c>
      <c r="D22" s="48">
        <v>800</v>
      </c>
      <c r="E22" s="81">
        <v>0</v>
      </c>
      <c r="F22" s="62">
        <f aca="true" t="shared" si="0" ref="F22:F29">C22+D22+E22</f>
        <v>800</v>
      </c>
      <c r="G22" s="54"/>
      <c r="H22" s="71" t="s">
        <v>22</v>
      </c>
      <c r="I22" s="72">
        <f>IF(step1!L8=0,step1!L2,step1!L8)</f>
        <v>6</v>
      </c>
    </row>
    <row r="23" spans="1:9" ht="12.75">
      <c r="A23" s="46"/>
      <c r="B23" s="60">
        <v>2</v>
      </c>
      <c r="C23" s="48">
        <v>0</v>
      </c>
      <c r="D23" s="48">
        <v>800</v>
      </c>
      <c r="E23" s="81">
        <v>0</v>
      </c>
      <c r="F23" s="62">
        <f t="shared" si="0"/>
        <v>800</v>
      </c>
      <c r="G23" s="46"/>
      <c r="H23" s="71"/>
      <c r="I23" s="62"/>
    </row>
    <row r="24" spans="1:10" ht="12.75">
      <c r="A24" s="46"/>
      <c r="B24" s="60">
        <v>3</v>
      </c>
      <c r="C24" s="48">
        <v>0</v>
      </c>
      <c r="D24" s="48">
        <v>800</v>
      </c>
      <c r="E24" s="81">
        <v>0</v>
      </c>
      <c r="F24" s="62">
        <f t="shared" si="0"/>
        <v>800</v>
      </c>
      <c r="G24" s="54"/>
      <c r="H24" s="71" t="s">
        <v>21</v>
      </c>
      <c r="I24" s="62">
        <f>PMT(I20,I22,-I21)</f>
        <v>799.9999999999993</v>
      </c>
      <c r="J24" t="s">
        <v>23</v>
      </c>
    </row>
    <row r="25" spans="1:9" ht="12.75">
      <c r="A25" s="46"/>
      <c r="B25" s="60">
        <v>4</v>
      </c>
      <c r="C25" s="48">
        <v>0</v>
      </c>
      <c r="D25" s="48">
        <v>800</v>
      </c>
      <c r="E25" s="81">
        <v>0</v>
      </c>
      <c r="F25" s="62">
        <f t="shared" si="0"/>
        <v>800</v>
      </c>
      <c r="G25" s="54"/>
      <c r="H25" s="71"/>
      <c r="I25" s="62"/>
    </row>
    <row r="26" spans="1:9" ht="12.75">
      <c r="A26" s="46"/>
      <c r="B26" s="60">
        <v>5</v>
      </c>
      <c r="C26" s="48">
        <v>0</v>
      </c>
      <c r="D26" s="48">
        <v>800</v>
      </c>
      <c r="E26" s="81">
        <v>0</v>
      </c>
      <c r="F26" s="62">
        <f t="shared" si="0"/>
        <v>800</v>
      </c>
      <c r="G26" s="46"/>
      <c r="H26" s="73" t="s">
        <v>18</v>
      </c>
      <c r="I26" s="74"/>
    </row>
    <row r="27" spans="1:9" ht="12.75">
      <c r="A27" s="46"/>
      <c r="B27" s="60">
        <v>6</v>
      </c>
      <c r="C27" s="48">
        <v>0</v>
      </c>
      <c r="D27" s="48">
        <v>800</v>
      </c>
      <c r="E27" s="81">
        <v>0</v>
      </c>
      <c r="F27" s="62">
        <f t="shared" si="0"/>
        <v>800</v>
      </c>
      <c r="G27" s="46"/>
      <c r="H27" s="48"/>
      <c r="I27" s="48"/>
    </row>
    <row r="28" spans="1:9" ht="12.75">
      <c r="A28" s="46"/>
      <c r="B28" s="60">
        <v>7</v>
      </c>
      <c r="C28" s="48">
        <v>0</v>
      </c>
      <c r="D28" s="48">
        <v>0</v>
      </c>
      <c r="E28" s="81">
        <v>0</v>
      </c>
      <c r="F28" s="62">
        <f t="shared" si="0"/>
        <v>0</v>
      </c>
      <c r="G28" s="46"/>
      <c r="H28" s="48"/>
      <c r="I28" s="48"/>
    </row>
    <row r="29" spans="1:9" ht="12.75">
      <c r="A29" s="46"/>
      <c r="B29" s="60">
        <v>8</v>
      </c>
      <c r="C29" s="48">
        <v>0</v>
      </c>
      <c r="D29" s="48">
        <v>0</v>
      </c>
      <c r="E29" s="81">
        <v>0</v>
      </c>
      <c r="F29" s="62">
        <f t="shared" si="0"/>
        <v>0</v>
      </c>
      <c r="G29" s="46"/>
      <c r="H29" s="48"/>
      <c r="I29" s="61"/>
    </row>
    <row r="30" spans="1:9" ht="12.75">
      <c r="A30" s="46"/>
      <c r="B30" s="65"/>
      <c r="C30" s="66"/>
      <c r="D30" s="67"/>
      <c r="E30" s="82"/>
      <c r="F30" s="68"/>
      <c r="G30" s="46"/>
      <c r="H30" s="63"/>
      <c r="I30" s="61"/>
    </row>
    <row r="31" spans="1:9" ht="12.75">
      <c r="A31" s="46"/>
      <c r="E31" s="83"/>
      <c r="I31" s="61"/>
    </row>
    <row r="32" spans="1:9" ht="12.75">
      <c r="A32" s="3"/>
      <c r="B32" s="69"/>
      <c r="C32" s="48"/>
      <c r="D32" s="61"/>
      <c r="E32" s="83"/>
      <c r="G32" s="46"/>
      <c r="H32" s="46"/>
      <c r="I32" s="46"/>
    </row>
    <row r="33" spans="1:9" ht="12.75">
      <c r="A33" s="3"/>
      <c r="B33" s="47" t="s">
        <v>31</v>
      </c>
      <c r="C33" s="48"/>
      <c r="D33" s="61"/>
      <c r="E33" s="83"/>
      <c r="F33" s="61"/>
      <c r="G33" s="49"/>
      <c r="H33" s="50"/>
      <c r="I33" s="46"/>
    </row>
    <row r="34" spans="1:9" ht="12.75">
      <c r="A34" s="3"/>
      <c r="B34" s="46"/>
      <c r="C34" s="48"/>
      <c r="D34" s="48"/>
      <c r="E34" s="83"/>
      <c r="F34" s="48"/>
      <c r="G34" s="53"/>
      <c r="H34" s="54"/>
      <c r="I34" s="3"/>
    </row>
    <row r="35" spans="1:9" ht="12.75">
      <c r="A35" s="3"/>
      <c r="B35" s="56" t="s">
        <v>1</v>
      </c>
      <c r="C35" s="57" t="s">
        <v>20</v>
      </c>
      <c r="D35" s="57" t="s">
        <v>15</v>
      </c>
      <c r="E35" s="84" t="s">
        <v>19</v>
      </c>
      <c r="F35" s="59" t="s">
        <v>16</v>
      </c>
      <c r="G35" s="55"/>
      <c r="H35" s="76" t="s">
        <v>17</v>
      </c>
      <c r="I35" s="77">
        <f>step1!L10</f>
        <v>0.09</v>
      </c>
    </row>
    <row r="36" spans="1:10" ht="12.75">
      <c r="A36" s="3"/>
      <c r="B36" s="60">
        <v>0</v>
      </c>
      <c r="C36" s="61">
        <f>IF(step1!L16=1,step1!L4,step1!L4-step1!L1)</f>
        <v>1800</v>
      </c>
      <c r="D36" s="48">
        <v>0</v>
      </c>
      <c r="E36" s="81">
        <v>0</v>
      </c>
      <c r="F36" s="62">
        <f>C36+D36+E36</f>
        <v>1800</v>
      </c>
      <c r="G36" s="47"/>
      <c r="H36" s="6" t="s">
        <v>25</v>
      </c>
      <c r="I36" s="85">
        <f>F36+NPV(I35,F37:F44)</f>
        <v>5120.891468848211</v>
      </c>
      <c r="J36" s="70" t="s">
        <v>41</v>
      </c>
    </row>
    <row r="37" spans="1:9" ht="12.75">
      <c r="A37" s="3"/>
      <c r="B37" s="60">
        <v>1</v>
      </c>
      <c r="C37" s="48">
        <v>0</v>
      </c>
      <c r="D37" s="48">
        <v>600</v>
      </c>
      <c r="E37" s="81">
        <v>0</v>
      </c>
      <c r="F37" s="62">
        <f aca="true" t="shared" si="1" ref="F37:F44">C37+D37+E37</f>
        <v>600</v>
      </c>
      <c r="G37" s="54"/>
      <c r="H37" s="71" t="s">
        <v>22</v>
      </c>
      <c r="I37" s="72">
        <f>IF(step1!L8=0,step1!L5,step1!L8)</f>
        <v>13</v>
      </c>
    </row>
    <row r="38" spans="2:9" ht="12.75">
      <c r="B38" s="60">
        <v>2</v>
      </c>
      <c r="C38" s="48">
        <v>0</v>
      </c>
      <c r="D38" s="48">
        <v>600</v>
      </c>
      <c r="E38" s="81">
        <v>0</v>
      </c>
      <c r="F38" s="62">
        <f t="shared" si="1"/>
        <v>600</v>
      </c>
      <c r="G38" s="46"/>
      <c r="H38" s="71"/>
      <c r="I38" s="62"/>
    </row>
    <row r="39" spans="2:10" ht="12.75">
      <c r="B39" s="60">
        <v>3</v>
      </c>
      <c r="C39" s="48">
        <v>0</v>
      </c>
      <c r="D39" s="48">
        <v>600</v>
      </c>
      <c r="E39" s="81">
        <v>0</v>
      </c>
      <c r="F39" s="62">
        <f t="shared" si="1"/>
        <v>600</v>
      </c>
      <c r="G39" s="54"/>
      <c r="H39" s="71" t="s">
        <v>21</v>
      </c>
      <c r="I39" s="62">
        <f>PMT(I35,I37,-I36)</f>
        <v>683.9798561816668</v>
      </c>
      <c r="J39" t="s">
        <v>24</v>
      </c>
    </row>
    <row r="40" spans="2:9" ht="12.75">
      <c r="B40" s="60">
        <v>4</v>
      </c>
      <c r="C40" s="48">
        <v>0</v>
      </c>
      <c r="D40" s="48">
        <v>600</v>
      </c>
      <c r="E40" s="81">
        <v>0</v>
      </c>
      <c r="F40" s="62">
        <f t="shared" si="1"/>
        <v>600</v>
      </c>
      <c r="G40" s="54"/>
      <c r="H40" s="71"/>
      <c r="I40" s="62"/>
    </row>
    <row r="41" spans="2:9" ht="12.75">
      <c r="B41" s="60">
        <v>5</v>
      </c>
      <c r="C41" s="48">
        <v>0</v>
      </c>
      <c r="D41" s="48">
        <v>600</v>
      </c>
      <c r="E41" s="81">
        <v>0</v>
      </c>
      <c r="F41" s="62">
        <f t="shared" si="1"/>
        <v>600</v>
      </c>
      <c r="G41" s="46"/>
      <c r="H41" s="73" t="s">
        <v>18</v>
      </c>
      <c r="I41" s="74" t="s">
        <v>8</v>
      </c>
    </row>
    <row r="42" spans="2:8" ht="12.75">
      <c r="B42" s="60">
        <v>6</v>
      </c>
      <c r="C42" s="48">
        <v>0</v>
      </c>
      <c r="D42" s="48">
        <v>600</v>
      </c>
      <c r="E42" s="81">
        <v>0</v>
      </c>
      <c r="F42" s="62">
        <f t="shared" si="1"/>
        <v>600</v>
      </c>
      <c r="G42" s="46"/>
      <c r="H42" s="48"/>
    </row>
    <row r="43" spans="2:8" ht="12.75">
      <c r="B43" s="60">
        <v>7</v>
      </c>
      <c r="C43" s="48">
        <v>0</v>
      </c>
      <c r="D43" s="48">
        <v>600</v>
      </c>
      <c r="E43" s="81">
        <v>0</v>
      </c>
      <c r="F43" s="62">
        <f t="shared" si="1"/>
        <v>600</v>
      </c>
      <c r="G43" s="46"/>
      <c r="H43" s="48"/>
    </row>
    <row r="44" spans="2:8" ht="12.75">
      <c r="B44" s="60">
        <v>8</v>
      </c>
      <c r="C44" s="48">
        <v>0</v>
      </c>
      <c r="D44" s="48">
        <v>600</v>
      </c>
      <c r="E44" s="81">
        <v>0</v>
      </c>
      <c r="F44" s="62">
        <f t="shared" si="1"/>
        <v>600</v>
      </c>
      <c r="G44" s="46"/>
      <c r="H44" s="48"/>
    </row>
    <row r="45" spans="2:8" ht="12.75">
      <c r="B45" s="60">
        <v>9</v>
      </c>
      <c r="C45" s="48">
        <v>0</v>
      </c>
      <c r="D45" s="48">
        <v>600</v>
      </c>
      <c r="E45" s="81">
        <v>0</v>
      </c>
      <c r="F45" s="62">
        <f aca="true" t="shared" si="2" ref="F45:F51">C45+D45+E45</f>
        <v>600</v>
      </c>
      <c r="G45" s="46"/>
      <c r="H45" s="63"/>
    </row>
    <row r="46" spans="2:8" ht="12.75">
      <c r="B46" s="60">
        <v>10</v>
      </c>
      <c r="C46" s="48">
        <v>0</v>
      </c>
      <c r="D46" s="48">
        <v>600</v>
      </c>
      <c r="E46" s="81">
        <v>0</v>
      </c>
      <c r="F46" s="62">
        <f t="shared" si="2"/>
        <v>600</v>
      </c>
      <c r="G46" s="64"/>
      <c r="H46" s="75"/>
    </row>
    <row r="47" spans="2:6" ht="12.75">
      <c r="B47" s="60">
        <v>11</v>
      </c>
      <c r="C47" s="48">
        <v>0</v>
      </c>
      <c r="D47" s="48">
        <v>600</v>
      </c>
      <c r="E47" s="81">
        <v>0</v>
      </c>
      <c r="F47" s="62">
        <f t="shared" si="2"/>
        <v>600</v>
      </c>
    </row>
    <row r="48" spans="2:6" ht="12.75">
      <c r="B48" s="60">
        <v>12</v>
      </c>
      <c r="C48" s="48">
        <v>0</v>
      </c>
      <c r="D48" s="48">
        <v>600</v>
      </c>
      <c r="E48" s="81">
        <v>0</v>
      </c>
      <c r="F48" s="62">
        <f t="shared" si="2"/>
        <v>600</v>
      </c>
    </row>
    <row r="49" spans="2:6" ht="12.75">
      <c r="B49" s="60">
        <v>13</v>
      </c>
      <c r="C49" s="48">
        <v>0</v>
      </c>
      <c r="D49" s="48">
        <v>600</v>
      </c>
      <c r="E49" s="81">
        <v>-500</v>
      </c>
      <c r="F49" s="62">
        <f t="shared" si="2"/>
        <v>100</v>
      </c>
    </row>
    <row r="50" spans="2:6" ht="12.75">
      <c r="B50" s="60">
        <v>14</v>
      </c>
      <c r="C50" s="48">
        <v>0</v>
      </c>
      <c r="D50" s="48">
        <v>0</v>
      </c>
      <c r="E50" s="81">
        <v>0</v>
      </c>
      <c r="F50" s="62">
        <f t="shared" si="2"/>
        <v>0</v>
      </c>
    </row>
    <row r="51" spans="2:6" ht="12.75">
      <c r="B51" s="60">
        <v>15</v>
      </c>
      <c r="C51" s="48">
        <v>0</v>
      </c>
      <c r="D51" s="48">
        <v>0</v>
      </c>
      <c r="E51" s="81">
        <v>0</v>
      </c>
      <c r="F51" s="62">
        <f t="shared" si="2"/>
        <v>0</v>
      </c>
    </row>
    <row r="52" spans="2:6" ht="12.75">
      <c r="B52" s="65"/>
      <c r="C52" s="66"/>
      <c r="D52" s="67"/>
      <c r="E52" s="82"/>
      <c r="F52" s="68"/>
    </row>
    <row r="55" ht="18">
      <c r="B55" s="94" t="s">
        <v>42</v>
      </c>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UW-Stout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Lacksonen</dc:creator>
  <cp:keywords/>
  <dc:description/>
  <cp:lastModifiedBy>Lacksonen</cp:lastModifiedBy>
  <cp:lastPrinted>1999-02-25T21:55:29Z</cp:lastPrinted>
  <dcterms:created xsi:type="dcterms:W3CDTF">1999-01-05T21:13:29Z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