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step4" sheetId="4" r:id="rId4"/>
    <sheet name="step5" sheetId="5" r:id="rId5"/>
    <sheet name="step6" sheetId="6" r:id="rId6"/>
    <sheet name="final" sheetId="7" r:id="rId7"/>
  </sheets>
  <definedNames/>
  <calcPr fullCalcOnLoad="1"/>
</workbook>
</file>

<file path=xl/comments1.xml><?xml version="1.0" encoding="utf-8"?>
<comments xmlns="http://schemas.openxmlformats.org/spreadsheetml/2006/main">
  <authors>
    <author>Tom Lacksonen</author>
  </authors>
  <commentList>
    <comment ref="C7" authorId="0">
      <text>
        <r>
          <rPr>
            <sz val="8"/>
            <rFont val="Tahoma"/>
            <family val="2"/>
          </rPr>
          <t>Savings are considered money coming in to the company or gross income.  This is the income for years 1 to 3.</t>
        </r>
      </text>
    </comment>
    <comment ref="B12" authorId="0">
      <text>
        <r>
          <rPr>
            <sz val="8"/>
            <rFont val="Tahoma"/>
            <family val="2"/>
          </rPr>
          <t>Gross income in constant from years 1 to 3.  The value is given in cell  C7.
Expenses are cosntant from years 1 to 3.  The value is given in cell G6.
The capital cost is given in cell H5.
The salvage value is given in cell E7.</t>
        </r>
      </text>
    </comment>
    <comment ref="G6" authorId="0">
      <text>
        <r>
          <rPr>
            <sz val="8"/>
            <rFont val="Tahoma"/>
            <family val="2"/>
          </rPr>
          <t>Expenses reduce cash flow.  This annual expense is constant each year over the ten year life of the product.</t>
        </r>
      </text>
    </comment>
    <comment ref="H5" authorId="0">
      <text>
        <r>
          <rPr>
            <sz val="8"/>
            <rFont val="Tahoma"/>
            <family val="2"/>
          </rPr>
          <t>There is only one capital expense, and it is in year 0.  This is also the basis used in depreciation calculations.</t>
        </r>
      </text>
    </comment>
    <comment ref="D9" authorId="0">
      <text>
        <r>
          <rPr>
            <sz val="8"/>
            <rFont val="Tahoma"/>
            <family val="2"/>
          </rPr>
          <t>Depreciation reduces taxable income, but does not affect cash flow.  In MACRS, depreciation amounts are a percentage of the basis, or first cost of the capital item.  The percentages are found in the book table.</t>
        </r>
      </text>
    </comment>
    <comment ref="H8" authorId="0">
      <text>
        <r>
          <rPr>
            <sz val="8"/>
            <rFont val="Tahoma"/>
            <family val="2"/>
          </rPr>
          <t>This is the salvage value in year 3, the last year of the planning horizon.  It may be more or less than the book value at that time.</t>
        </r>
      </text>
    </comment>
    <comment ref="B13" authorId="0">
      <text>
        <r>
          <rPr>
            <sz val="8"/>
            <rFont val="Tahoma"/>
            <family val="2"/>
          </rPr>
          <t>The depreciation rates come from the proper recovery period column in the table in the book.  Enter as percentages or decimals.
Depreciation is the depreciation rate for that year (column D) times the capital cost (cell J23).  Do not include salvage in the depreciation calculations.</t>
        </r>
      </text>
    </comment>
    <comment ref="B5" authorId="0">
      <text>
        <r>
          <rPr>
            <sz val="8"/>
            <rFont val="Tahoma"/>
            <family val="2"/>
          </rPr>
          <t>Since either unit will be sold at this time, this is the planning horizon, or life of the analysis.  Since the alternatives have equal lives, only one life of each alternative is required.  Assume that one must purchase either of the units, "do nothing" is not an alternative.</t>
        </r>
      </text>
    </comment>
    <comment ref="H7" authorId="0">
      <text>
        <r>
          <rPr>
            <sz val="8"/>
            <rFont val="Tahoma"/>
            <family val="2"/>
          </rPr>
          <t>There is only one capital expense, and it is in year 0.  This is also the basis used in depreciation calculations.</t>
        </r>
      </text>
    </comment>
    <comment ref="F10" authorId="0">
      <text>
        <r>
          <rPr>
            <sz val="8"/>
            <rFont val="Tahoma"/>
            <family val="2"/>
          </rPr>
          <t>Effective tax rate is a combination of local, state, and federal taxes.  It is used to find taxes each year.</t>
        </r>
      </text>
    </comment>
    <comment ref="E8" authorId="0">
      <text>
        <r>
          <rPr>
            <sz val="8"/>
            <rFont val="Tahoma"/>
            <family val="2"/>
          </rPr>
          <t>Savings are considered money coming in to the company or gross income.  This is the income for years 1 to 3.</t>
        </r>
      </text>
    </comment>
    <comment ref="C8" authorId="0">
      <text>
        <r>
          <rPr>
            <sz val="8"/>
            <rFont val="Tahoma"/>
            <family val="2"/>
          </rPr>
          <t>Expenses reduce cash flow.  This annual expense is constant each year over the ten year life of the product.</t>
        </r>
      </text>
    </comment>
    <comment ref="E7" authorId="0">
      <text>
        <r>
          <rPr>
            <sz val="8"/>
            <rFont val="Tahoma"/>
            <family val="2"/>
          </rPr>
          <t>This is the salvage value in year 3, the last year of the planning horizon.  It may be more or less than the book value at that time.</t>
        </r>
      </text>
    </comment>
    <comment ref="E9" authorId="0">
      <text>
        <r>
          <rPr>
            <sz val="8"/>
            <rFont val="Tahoma"/>
            <family val="2"/>
          </rPr>
          <t>Use the year column listed here in the MACRS depreciaion rate table in the book to find the depreciation rates for each of the 3 years.  Since the units will not be fully depreciated after 3 years, they will still have a positive book value.</t>
        </r>
      </text>
    </comment>
    <comment ref="H10" authorId="0">
      <text>
        <r>
          <rPr>
            <sz val="8"/>
            <rFont val="Tahoma"/>
            <family val="2"/>
          </rPr>
          <t>This is the amount of annual return required by the company before they will accept the system.  Companys often use smaller MARR values when doing after-tax analysis.</t>
        </r>
      </text>
    </comment>
    <comment ref="H9" authorId="0">
      <text>
        <r>
          <rPr>
            <sz val="8"/>
            <rFont val="Tahoma"/>
            <family val="2"/>
          </rPr>
          <t>For two alternatives, first find the after-tax cash flow for each alternative separetely.  Two slelct between two alternatives using rate-of-return (IRR) analysis, one needs to find the incremental cash flow to analyze.  If the incremental cash flow IRR is less than the MARR, then select the lower initial cost alternative.  If the IRR is greater than the MARR, select the higher cost alternative.</t>
        </r>
      </text>
    </comment>
  </commentList>
</comments>
</file>

<file path=xl/comments2.xml><?xml version="1.0" encoding="utf-8"?>
<comments xmlns="http://schemas.openxmlformats.org/spreadsheetml/2006/main">
  <authors>
    <author>Tom Lacksonen</author>
  </authors>
  <commentList>
    <comment ref="B14" authorId="0">
      <text>
        <r>
          <rPr>
            <sz val="8"/>
            <rFont val="Tahoma"/>
            <family val="2"/>
          </rPr>
          <t xml:space="preserve">For a capital item with the given recovery period, the book value will be greater than $0 in year 3.  The book value in year 3 will be the capital cost minus the 3 years' depreciation amounts.  In Excel it would be </t>
        </r>
        <r>
          <rPr>
            <b/>
            <sz val="8"/>
            <rFont val="Tahoma"/>
            <family val="2"/>
          </rPr>
          <t>=J23-(E24+E25+E26).</t>
        </r>
        <r>
          <rPr>
            <sz val="8"/>
            <rFont val="Tahoma"/>
            <family val="2"/>
          </rPr>
          <t xml:space="preserve">  You may put this formula in cell K27 if you like, but the program will not check this calculation.
If the selling price is greater than the book value, you will have depreciation recapture.  The amount of depreciation recapture is the selling price (K26) - book value (K27).  Put this amount in the capital gains column in year 3.
If the selling price is less than the book value, you will have capital loss, which is entered as a negative number.  The amount of capital loss is the book value (K27) - selling price (K26).  Since you want a negative value, enter the formula as </t>
        </r>
        <r>
          <rPr>
            <b/>
            <sz val="8"/>
            <rFont val="Tahoma"/>
            <family val="2"/>
          </rPr>
          <t xml:space="preserve">=K26-K27.  </t>
        </r>
        <r>
          <rPr>
            <sz val="8"/>
            <rFont val="Tahoma"/>
            <family val="2"/>
          </rPr>
          <t xml:space="preserve">Put this amount in the capital gains column in year 3.
</t>
        </r>
      </text>
    </comment>
    <comment ref="B12" authorId="0">
      <text>
        <r>
          <rPr>
            <sz val="8"/>
            <rFont val="Tahoma"/>
            <family val="2"/>
          </rPr>
          <t>The effective tax rate is given in cell F10.</t>
        </r>
      </text>
    </comment>
    <comment ref="B13" authorId="0">
      <text>
        <r>
          <rPr>
            <sz val="8"/>
            <rFont val="Tahoma"/>
            <family val="2"/>
          </rPr>
          <t xml:space="preserve">Taxable income is increased by gross income and capital gains.  It is decreased by expenses and depreciation.  For year 0, the formula would be  </t>
        </r>
        <r>
          <rPr>
            <b/>
            <sz val="8"/>
            <rFont val="Tahoma"/>
            <family val="2"/>
          </rPr>
          <t>=B23+F23-C23-E23</t>
        </r>
        <r>
          <rPr>
            <sz val="8"/>
            <rFont val="Tahoma"/>
            <family val="2"/>
          </rPr>
          <t>.  This formula can be copied down to years 1 to 3.
A negative taxable income will produce negative taxes.  Assume that negative taxes will just reduce company taxes from other parts of the business by that amount that year.</t>
        </r>
      </text>
    </comment>
    <comment ref="B15" authorId="0">
      <text>
        <r>
          <rPr>
            <sz val="8"/>
            <rFont val="Tahoma"/>
            <family val="2"/>
          </rPr>
          <t>Net cash flow is all money in (gross income and salvage value) minus all money going out (expenses, taxes, and capital).  Depreciation rate, depreciation, capital gains, and taxable income are all book numbers and intermediate calculations, and do not directly affect the net cash flow.</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Gross income in constant from years 1 to 3.  The value is given in cell  E8.
Expenses are cosntant from years 1 to 3.  The value is given in cell C8.
The capital cost is given in cell H7.
The salvage value is given in cell H8.</t>
        </r>
      </text>
    </comment>
    <comment ref="B13" authorId="0">
      <text>
        <r>
          <rPr>
            <sz val="8"/>
            <rFont val="Tahoma"/>
            <family val="2"/>
          </rPr>
          <t>The depreciation rates come from the proper recovery period column in the table in the book.  Enter as percentages or decimals.
Depreciation is the depreciation rate for that year (column D) times the capital cost (cell J32).  Do not include salvage in the depreciation calculations.</t>
        </r>
      </text>
    </comment>
  </commentList>
</comments>
</file>

<file path=xl/comments4.xml><?xml version="1.0" encoding="utf-8"?>
<comments xmlns="http://schemas.openxmlformats.org/spreadsheetml/2006/main">
  <authors>
    <author>Tom Lacksonen</author>
  </authors>
  <commentList>
    <comment ref="B12" authorId="0">
      <text>
        <r>
          <rPr>
            <sz val="8"/>
            <rFont val="Tahoma"/>
            <family val="2"/>
          </rPr>
          <t xml:space="preserve">Taxable income is increased by gross income and capital gains.  It is decreased by expenses and depreciation.  For year 0, the formula would be  </t>
        </r>
        <r>
          <rPr>
            <b/>
            <sz val="8"/>
            <rFont val="Tahoma"/>
            <family val="2"/>
          </rPr>
          <t>=B32+F32-C32-E32</t>
        </r>
        <r>
          <rPr>
            <sz val="8"/>
            <rFont val="Tahoma"/>
            <family val="2"/>
          </rPr>
          <t>.  This formula can be copied down to years 1 to 3.
A negative taxable income will produce negative taxes.  Assume that negative taxes will just reduce company taxes from other parts of the business by that amount that year.</t>
        </r>
      </text>
    </comment>
    <comment ref="B13" authorId="0">
      <text>
        <r>
          <rPr>
            <sz val="8"/>
            <rFont val="Tahoma"/>
            <family val="2"/>
          </rPr>
          <t xml:space="preserve">For a capital item with the given recovery period, the book value will be greater than $0 in year 3.  The book value in year 3 will be the capital cost minus the 3 years' depreciation amounts.  In Excel it would be </t>
        </r>
        <r>
          <rPr>
            <b/>
            <sz val="8"/>
            <rFont val="Tahoma"/>
            <family val="2"/>
          </rPr>
          <t>=J33-(E33+E34+E35).</t>
        </r>
        <r>
          <rPr>
            <sz val="8"/>
            <rFont val="Tahoma"/>
            <family val="2"/>
          </rPr>
          <t xml:space="preserve">  You may put this formula in cell K36 if you like, but the program will not check this calculation.
If the selling price is greater than the book value, you will have depreciation recapture.  The amount of depreciation recapture is the selling price (K35) - book value (K36).  Put this amount in the capital gains column in year 3.
If the selling price is less than the book value, you will have capital loss, which is entered as a negative number.  The amount of capital loss is the book value (K36) - selling price (K35).  Since you want a negative value, enter the formula as </t>
        </r>
        <r>
          <rPr>
            <b/>
            <sz val="8"/>
            <rFont val="Tahoma"/>
            <family val="2"/>
          </rPr>
          <t xml:space="preserve">=K35-K36.  </t>
        </r>
        <r>
          <rPr>
            <sz val="8"/>
            <rFont val="Tahoma"/>
            <family val="2"/>
          </rPr>
          <t xml:space="preserve">Put this amount in the capital gains column in year 3.
</t>
        </r>
      </text>
    </comment>
    <comment ref="B14" authorId="0">
      <text>
        <r>
          <rPr>
            <sz val="8"/>
            <rFont val="Tahoma"/>
            <family val="2"/>
          </rPr>
          <t>Net cash flow is all money in (gross income and salvage value) minus all money going out (expenses, taxes, and capital).  Depreciation rate, depreciation, capital gains, and taxable income are all book numbers and intermediate calculations, and do not directly affect the net cash flow.</t>
        </r>
      </text>
    </comment>
  </commentList>
</comments>
</file>

<file path=xl/comments5.xml><?xml version="1.0" encoding="utf-8"?>
<comments xmlns="http://schemas.openxmlformats.org/spreadsheetml/2006/main">
  <authors>
    <author>Tom Lacksonen</author>
  </authors>
  <commentList>
    <comment ref="B12" authorId="0">
      <text>
        <r>
          <rPr>
            <sz val="8"/>
            <rFont val="Tahoma"/>
            <family val="2"/>
          </rPr>
          <t>The high efficiency unit has the higher capital cost, so it is entered first.  The net cash flow is given in cells L32 to L35.</t>
        </r>
      </text>
    </comment>
    <comment ref="B13" authorId="0">
      <text>
        <r>
          <rPr>
            <sz val="8"/>
            <rFont val="Tahoma"/>
            <family val="2"/>
          </rPr>
          <t>The basic unit has the higher capital cost, so it is entered second.  The net cash flow is given in cells L23 to L26.</t>
        </r>
      </text>
    </comment>
    <comment ref="B14" authorId="0">
      <text>
        <r>
          <rPr>
            <sz val="8"/>
            <rFont val="Tahoma"/>
            <family val="2"/>
          </rPr>
          <t xml:space="preserve">Assume that one unit must be purchased, so we have only 2 units to compare.  The incremental cash flow must be used to compare alternatives using IRR analysis.  It is the higher initial cost cash flow minus the lower initial cost cash flow, so year 0 should have a negative value.  Put the formula </t>
        </r>
        <r>
          <rPr>
            <b/>
            <sz val="8"/>
            <rFont val="Tahoma"/>
            <family val="2"/>
          </rPr>
          <t>=D41-E41</t>
        </r>
        <r>
          <rPr>
            <sz val="8"/>
            <rFont val="Tahoma"/>
            <family val="2"/>
          </rPr>
          <t xml:space="preserve"> in year 0 and copy down to years 1 to 3.</t>
        </r>
      </text>
    </comment>
  </commentList>
</comments>
</file>

<file path=xl/comments6.xml><?xml version="1.0" encoding="utf-8"?>
<comments xmlns="http://schemas.openxmlformats.org/spreadsheetml/2006/main">
  <authors>
    <author>Tom Lacksonen</author>
  </authors>
  <commentList>
    <comment ref="B12" authorId="0">
      <text>
        <r>
          <rPr>
            <sz val="8"/>
            <rFont val="Tahoma"/>
            <family val="2"/>
          </rPr>
          <t>The MARR is used to determine if the investment should be made or not.  It is given in cell H10.</t>
        </r>
      </text>
    </comment>
    <comment ref="B13" authorId="0">
      <text>
        <r>
          <rPr>
            <sz val="8"/>
            <rFont val="Tahoma"/>
            <family val="2"/>
          </rPr>
          <t>Use the internal rate-of-return (IRR) function with rate-of-return analysis.  The only term is the cash flow starting in year 0.  Since the incremental cash flow must be used with two alternatives, it is given in cells F41 to F44.</t>
        </r>
      </text>
    </comment>
    <comment ref="B14" authorId="0">
      <text>
        <r>
          <rPr>
            <sz val="8"/>
            <rFont val="Tahoma"/>
            <family val="2"/>
          </rPr>
          <t xml:space="preserve">For incremental rate-of-return analysis, if the IRR in cell F48 is more than the MARR in cell G20, then the higher capital investment of the high efficiency unit is justified.  Then put an </t>
        </r>
        <r>
          <rPr>
            <b/>
            <sz val="8"/>
            <rFont val="Tahoma"/>
            <family val="2"/>
          </rPr>
          <t>X</t>
        </r>
        <r>
          <rPr>
            <sz val="8"/>
            <rFont val="Tahoma"/>
            <family val="2"/>
          </rPr>
          <t xml:space="preserve"> in cell D46.
If the IRR in cell F48 is less than the MARR in cell F20, then the higher capital investment is not justified and the basic unit should be selected.  Then put an </t>
        </r>
        <r>
          <rPr>
            <b/>
            <sz val="8"/>
            <rFont val="Tahoma"/>
            <family val="2"/>
          </rPr>
          <t>X</t>
        </r>
        <r>
          <rPr>
            <sz val="8"/>
            <rFont val="Tahoma"/>
            <family val="2"/>
          </rPr>
          <t xml:space="preserve"> in cell E46.</t>
        </r>
      </text>
    </comment>
  </commentList>
</comments>
</file>

<file path=xl/sharedStrings.xml><?xml version="1.0" encoding="utf-8"?>
<sst xmlns="http://schemas.openxmlformats.org/spreadsheetml/2006/main" count="242" uniqueCount="65">
  <si>
    <t>Step 1</t>
  </si>
  <si>
    <t>Year</t>
  </si>
  <si>
    <t>Step 2</t>
  </si>
  <si>
    <t>Step 3</t>
  </si>
  <si>
    <t>Step 4</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</si>
  <si>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</si>
  <si>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</si>
  <si>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</si>
  <si>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</si>
  <si>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</si>
  <si>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Press </t>
    </r>
    <r>
      <rPr>
        <b/>
        <sz val="12"/>
        <rFont val="Arial"/>
        <family val="2"/>
      </rPr>
      <t>Ctrl-c</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</si>
  <si>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</si>
  <si>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Gross income</t>
  </si>
  <si>
    <t>Expenses</t>
  </si>
  <si>
    <t>Depreciation</t>
  </si>
  <si>
    <t>Capital gains</t>
  </si>
  <si>
    <t>Taxable income</t>
  </si>
  <si>
    <t>Taxes</t>
  </si>
  <si>
    <t>Capital</t>
  </si>
  <si>
    <t>Salvage</t>
  </si>
  <si>
    <t>Net cash flow</t>
  </si>
  <si>
    <t>Deprec. Rate</t>
  </si>
  <si>
    <t>Put depreciation rates in column D and the dollars in column E.</t>
  </si>
  <si>
    <t>Put capital gain, depreciation recapture, or capital loss in F26.</t>
  </si>
  <si>
    <t>X</t>
  </si>
  <si>
    <t>Effective tax rate</t>
  </si>
  <si>
    <t>MARR</t>
  </si>
  <si>
    <t>Select?</t>
  </si>
  <si>
    <t>After tax analysis - multiple alternatives</t>
  </si>
  <si>
    <t>Facilities problems</t>
  </si>
  <si>
    <t>Step 5</t>
  </si>
  <si>
    <r>
      <t xml:space="preserve">Press </t>
    </r>
    <r>
      <rPr>
        <b/>
        <sz val="12"/>
        <rFont val="Arial"/>
        <family val="2"/>
      </rPr>
      <t>Ctrl-d</t>
    </r>
    <r>
      <rPr>
        <sz val="12"/>
        <color indexed="12"/>
        <rFont val="Arial"/>
        <family val="2"/>
      </rPr>
      <t xml:space="preserve"> when finished.</t>
    </r>
  </si>
  <si>
    <r>
      <t xml:space="preserve">Press </t>
    </r>
    <r>
      <rPr>
        <b/>
        <sz val="12"/>
        <rFont val="Arial"/>
        <family val="2"/>
      </rPr>
      <t>Ctrl-e</t>
    </r>
    <r>
      <rPr>
        <sz val="12"/>
        <color indexed="12"/>
        <rFont val="Arial"/>
        <family val="2"/>
      </rPr>
      <t xml:space="preserve"> when finished.</t>
    </r>
  </si>
  <si>
    <r>
      <t xml:space="preserve">Press </t>
    </r>
    <r>
      <rPr>
        <b/>
        <sz val="12"/>
        <rFont val="Arial"/>
        <family val="2"/>
      </rPr>
      <t>Ctrl-f</t>
    </r>
    <r>
      <rPr>
        <sz val="12"/>
        <color indexed="12"/>
        <rFont val="Arial"/>
        <family val="2"/>
      </rPr>
      <t xml:space="preserve"> to see the final solution.</t>
    </r>
  </si>
  <si>
    <r>
      <t xml:space="preserve">Press </t>
    </r>
    <r>
      <rPr>
        <b/>
        <sz val="12"/>
        <rFont val="Arial"/>
        <family val="2"/>
      </rPr>
      <t>Ctrl-g</t>
    </r>
    <r>
      <rPr>
        <sz val="12"/>
        <color indexed="12"/>
        <rFont val="Arial"/>
        <family val="2"/>
      </rPr>
      <t xml:space="preserve"> to generate another problem.</t>
    </r>
  </si>
  <si>
    <t>Put the formulas for taxable income and taxes in columns G, H.</t>
  </si>
  <si>
    <t>Step 6</t>
  </si>
  <si>
    <t>Basic unit</t>
  </si>
  <si>
    <t>High efficiency unit</t>
  </si>
  <si>
    <t>Net cash flow calculations</t>
  </si>
  <si>
    <t xml:space="preserve">Internal rate of return = </t>
  </si>
  <si>
    <t>Book value</t>
  </si>
  <si>
    <t>Incremental cash flow</t>
  </si>
  <si>
    <t>Put the MARR in cell G20.</t>
  </si>
  <si>
    <t>Put the rate-of-return function for incremental cash flow in cell F48.</t>
  </si>
  <si>
    <r>
      <t xml:space="preserve">Put an </t>
    </r>
    <r>
      <rPr>
        <b/>
        <sz val="12"/>
        <rFont val="Arial"/>
        <family val="2"/>
      </rPr>
      <t>X</t>
    </r>
    <r>
      <rPr>
        <sz val="12"/>
        <color indexed="12"/>
        <rFont val="Arial"/>
        <family val="2"/>
      </rPr>
      <t xml:space="preserve"> in cells D46 or E46 to select a unit to buy.</t>
    </r>
  </si>
  <si>
    <t>High effic. unit</t>
  </si>
  <si>
    <t>Higher cost unit</t>
  </si>
  <si>
    <t>Lower cost unit</t>
  </si>
  <si>
    <t>Put the higher cost unit cash flow in cells D41 to D44.</t>
  </si>
  <si>
    <t>Put the lower cost unit cash flow in cells E41 to E44.</t>
  </si>
  <si>
    <t>Put the formulas for the incremental cash flow in cells F41 to F44.</t>
  </si>
  <si>
    <t>Put the formulas for net cash flow  in column L.</t>
  </si>
  <si>
    <t>Put capital gain, depreciation recapture, or capital loss in F35.</t>
  </si>
  <si>
    <t>Put the basic unit data in columns B, C, J, and K.</t>
  </si>
  <si>
    <t>Put the high efficiency unit data in columns B, C, J, and K.</t>
  </si>
  <si>
    <t xml:space="preserve">  =IRR(F41:F44)</t>
  </si>
  <si>
    <t>=J23-(E24+E25+E26)</t>
  </si>
  <si>
    <t>=K26-K27</t>
  </si>
  <si>
    <t>=B24-C24-E24+F24</t>
  </si>
  <si>
    <t xml:space="preserve">  =B24-C24-H24-J24+K24</t>
  </si>
  <si>
    <t>South Hawaii A &amp; M University (SHAMU) needs temporary air conditioning in their lab</t>
  </si>
  <si>
    <t>Put the effective tax rate in cell G19.</t>
  </si>
  <si>
    <t xml:space="preserve">  =D41-E41</t>
  </si>
  <si>
    <r>
      <t>8</t>
    </r>
    <r>
      <rPr>
        <sz val="10"/>
        <rFont val="Arial"/>
        <family val="0"/>
      </rPr>
      <t xml:space="preserve">  Copyright, 2001, Thomas A. Lacksonen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</si>
</sst>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000_);[Red]\(&quot;$&quot;#,##0.000\)"/>
    <numFmt numFmtId="168" formatCode="&quot;$&quot;#,##0.0000_);[Red]\(&quot;$&quot;#,##0.0000\)"/>
    <numFmt numFmtId="169" formatCode="&quot;$&quot;#,##0.0_);[Red]\(&quot;$&quot;#,##0.0\)"/>
    <numFmt numFmtId="170" formatCode="_(&quot;$&quot;* #,##0.0_);_(&quot;$&quot;* \(#,##0.0\);_(&quot;$&quot;* &quot;-&quot;??_);_(@_)"/>
    <numFmt numFmtId="171" formatCode="_(&quot;$&quot;* #,##0_);_(&quot;$&quot;* \(#,##0\);_(&quot;$&quot;* &quot;-&quot;??_);_(@_)"/>
    <numFmt numFmtId="172" formatCode="&quot;$&quot;#,##0.0"/>
  </numFmts>
  <fonts count="16">
    <font>
      <sz val="10"/>
      <name val="Arial"/>
      <family val="0"/>
    </font>
    <font>
      <sz val="10"/>
      <color indexed="10"/>
      <name val="Arial"/>
      <family val="2"/>
    </font>
    <font>
      <sz val="8"/>
      <name val="Tahoma"/>
      <family val="2"/>
    </font>
    <font>
      <b/>
      <sz val="8"/>
      <name val="Tahoma"/>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sz val="10"/>
      <name val="Arial"/>
      <family val="2"/>
    </font>
    <font>
      <b/>
      <u val="single"/>
      <sz val="10"/>
      <name val="Arial"/>
      <family val="2"/>
    </font>
    <font>
      <b/>
      <sz val="10"/>
      <color indexed="12"/>
      <name val="Arial"/>
      <family val="2"/>
    </font>
    <font>
      <b/>
      <sz val="10"/>
      <color indexed="10"/>
      <name val="Arial"/>
      <family val="2"/>
    </font>
    <font>
      <sz val="14"/>
      <name val="WP TypographicSymbols"/>
      <family val="0"/>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9" fillId="0" borderId="1" xfId="0" applyFont="1" applyBorder="1" applyAlignment="1">
      <alignment/>
    </xf>
    <xf numFmtId="0" fontId="7"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9"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8" fontId="0" fillId="0" borderId="0" xfId="0" applyNumberFormat="1" applyFill="1" applyBorder="1" applyAlignment="1">
      <alignment/>
    </xf>
    <xf numFmtId="10" fontId="0" fillId="0" borderId="0" xfId="0" applyNumberFormat="1" applyFill="1" applyBorder="1" applyAlignment="1">
      <alignment/>
    </xf>
    <xf numFmtId="0" fontId="0" fillId="0" borderId="0" xfId="0" applyNumberFormat="1" applyFill="1" applyBorder="1" applyAlignment="1">
      <alignment/>
    </xf>
    <xf numFmtId="164" fontId="0" fillId="4"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Alignment="1">
      <alignment/>
    </xf>
    <xf numFmtId="164" fontId="0" fillId="0" borderId="0" xfId="0" applyNumberFormat="1" applyAlignment="1">
      <alignment/>
    </xf>
    <xf numFmtId="0" fontId="0" fillId="0" borderId="10" xfId="0" applyBorder="1" applyAlignment="1">
      <alignment horizontal="center" wrapText="1"/>
    </xf>
    <xf numFmtId="0" fontId="0" fillId="0" borderId="11" xfId="0" applyBorder="1" applyAlignment="1">
      <alignment horizontal="center" wrapText="1"/>
    </xf>
    <xf numFmtId="0" fontId="0" fillId="0" borderId="4" xfId="0" applyFont="1" applyFill="1" applyBorder="1" applyAlignment="1">
      <alignment/>
    </xf>
    <xf numFmtId="164" fontId="0" fillId="0" borderId="5" xfId="0" applyNumberFormat="1" applyFont="1" applyFill="1" applyBorder="1" applyAlignment="1">
      <alignment/>
    </xf>
    <xf numFmtId="10" fontId="0" fillId="0" borderId="0" xfId="19" applyNumberFormat="1" applyBorder="1" applyAlignment="1">
      <alignment/>
    </xf>
    <xf numFmtId="164" fontId="0" fillId="4" borderId="5" xfId="0" applyNumberFormat="1" applyFont="1" applyFill="1" applyBorder="1" applyAlignment="1">
      <alignment/>
    </xf>
    <xf numFmtId="10" fontId="0" fillId="4" borderId="0" xfId="19"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0" fontId="0" fillId="0" borderId="0" xfId="0" applyFill="1" applyBorder="1" applyAlignment="1" quotePrefix="1">
      <alignment horizontal="right"/>
    </xf>
    <xf numFmtId="9" fontId="1" fillId="2" borderId="0" xfId="0" applyNumberFormat="1" applyFont="1" applyFill="1" applyBorder="1" applyAlignment="1">
      <alignment/>
    </xf>
    <xf numFmtId="0" fontId="0" fillId="0" borderId="0" xfId="0" applyAlignment="1" quotePrefix="1">
      <alignment horizontal="right"/>
    </xf>
    <xf numFmtId="9" fontId="0" fillId="0" borderId="0" xfId="0" applyNumberFormat="1" applyFill="1" applyBorder="1" applyAlignment="1">
      <alignment/>
    </xf>
    <xf numFmtId="0" fontId="0" fillId="0" borderId="6" xfId="0" applyFill="1" applyBorder="1" applyAlignment="1">
      <alignment/>
    </xf>
    <xf numFmtId="0" fontId="0" fillId="0" borderId="1" xfId="0" applyFill="1" applyBorder="1" applyAlignment="1">
      <alignment/>
    </xf>
    <xf numFmtId="9" fontId="0" fillId="0" borderId="7" xfId="0" applyNumberFormat="1" applyFill="1" applyBorder="1" applyAlignment="1">
      <alignment/>
    </xf>
    <xf numFmtId="9" fontId="0" fillId="0" borderId="0" xfId="19" applyFill="1" applyBorder="1" applyAlignment="1">
      <alignment/>
    </xf>
    <xf numFmtId="0" fontId="0" fillId="0" borderId="9" xfId="0" applyFill="1" applyBorder="1" applyAlignment="1">
      <alignment/>
    </xf>
    <xf numFmtId="0" fontId="0" fillId="0" borderId="2" xfId="0" applyFill="1" applyBorder="1" applyAlignment="1">
      <alignment/>
    </xf>
    <xf numFmtId="9" fontId="0" fillId="0" borderId="3" xfId="19" applyFill="1" applyBorder="1" applyAlignment="1">
      <alignment/>
    </xf>
    <xf numFmtId="9" fontId="0" fillId="4" borderId="7" xfId="0" applyNumberFormat="1" applyFill="1" applyBorder="1" applyAlignment="1">
      <alignment/>
    </xf>
    <xf numFmtId="9" fontId="0" fillId="4" borderId="3" xfId="19" applyFill="1" applyBorder="1" applyAlignment="1">
      <alignment/>
    </xf>
    <xf numFmtId="9" fontId="0" fillId="0" borderId="0" xfId="0" applyNumberFormat="1" applyBorder="1" applyAlignment="1" quotePrefix="1">
      <alignment/>
    </xf>
    <xf numFmtId="9" fontId="0" fillId="0" borderId="0" xfId="0" applyNumberFormat="1" applyFill="1" applyBorder="1" applyAlignment="1" quotePrefix="1">
      <alignment/>
    </xf>
    <xf numFmtId="0" fontId="11" fillId="0" borderId="0" xfId="0" applyFont="1" applyAlignment="1">
      <alignment/>
    </xf>
    <xf numFmtId="0" fontId="11" fillId="0" borderId="0" xfId="0" applyFont="1" applyFill="1" applyBorder="1" applyAlignment="1">
      <alignment/>
    </xf>
    <xf numFmtId="0" fontId="0" fillId="0" borderId="8" xfId="0" applyBorder="1" applyAlignment="1">
      <alignment horizontal="center"/>
    </xf>
    <xf numFmtId="164" fontId="12" fillId="0" borderId="5" xfId="0" applyNumberFormat="1" applyFont="1" applyBorder="1" applyAlignment="1">
      <alignment/>
    </xf>
    <xf numFmtId="0" fontId="1" fillId="0" borderId="0" xfId="0" applyFont="1" applyAlignment="1">
      <alignment/>
    </xf>
    <xf numFmtId="164" fontId="0" fillId="0" borderId="0" xfId="0" applyNumberFormat="1" applyFont="1" applyBorder="1" applyAlignment="1">
      <alignment/>
    </xf>
    <xf numFmtId="10" fontId="13" fillId="0" borderId="0" xfId="0" applyNumberFormat="1" applyFont="1" applyBorder="1" applyAlignment="1">
      <alignment/>
    </xf>
    <xf numFmtId="0" fontId="10" fillId="0" borderId="4" xfId="0" applyFont="1" applyBorder="1" applyAlignment="1">
      <alignment/>
    </xf>
    <xf numFmtId="0" fontId="0" fillId="0" borderId="1" xfId="0" applyBorder="1" applyAlignment="1">
      <alignment horizontal="right"/>
    </xf>
    <xf numFmtId="164" fontId="0" fillId="0" borderId="1" xfId="0" applyNumberFormat="1" applyBorder="1" applyAlignment="1">
      <alignment/>
    </xf>
    <xf numFmtId="0" fontId="0" fillId="5" borderId="0" xfId="0" applyFill="1" applyBorder="1" applyAlignment="1">
      <alignment horizontal="center"/>
    </xf>
    <xf numFmtId="0" fontId="0" fillId="4" borderId="0" xfId="0" applyFill="1" applyBorder="1" applyAlignment="1">
      <alignment horizontal="center"/>
    </xf>
    <xf numFmtId="0" fontId="0" fillId="0" borderId="0" xfId="0" applyFill="1" applyBorder="1" applyAlignment="1">
      <alignment horizontal="center"/>
    </xf>
    <xf numFmtId="9" fontId="12" fillId="0" borderId="5" xfId="0" applyNumberFormat="1" applyFont="1" applyFill="1" applyBorder="1" applyAlignment="1">
      <alignment/>
    </xf>
    <xf numFmtId="164" fontId="12" fillId="4" borderId="5" xfId="0" applyNumberFormat="1" applyFont="1" applyFill="1" applyBorder="1" applyAlignment="1">
      <alignment/>
    </xf>
    <xf numFmtId="0" fontId="0" fillId="0" borderId="0" xfId="0" applyFont="1" applyFill="1" applyBorder="1" applyAlignment="1">
      <alignment/>
    </xf>
    <xf numFmtId="10" fontId="0" fillId="0" borderId="0" xfId="19" applyNumberFormat="1" applyFont="1" applyFill="1" applyBorder="1" applyAlignment="1">
      <alignment/>
    </xf>
    <xf numFmtId="10" fontId="0" fillId="0" borderId="0" xfId="19" applyNumberFormat="1" applyFill="1" applyBorder="1" applyAlignment="1">
      <alignment/>
    </xf>
    <xf numFmtId="0" fontId="0" fillId="0" borderId="0" xfId="0" applyFill="1" applyBorder="1" applyAlignment="1">
      <alignment horizontal="center" wrapText="1"/>
    </xf>
    <xf numFmtId="164" fontId="0" fillId="0" borderId="0" xfId="0" applyNumberFormat="1" applyFill="1" applyBorder="1" applyAlignment="1" quotePrefix="1">
      <alignment/>
    </xf>
    <xf numFmtId="0" fontId="0" fillId="0" borderId="0" xfId="0" applyAlignment="1" quotePrefix="1">
      <alignment horizontal="left"/>
    </xf>
    <xf numFmtId="164" fontId="0" fillId="0" borderId="7" xfId="0" applyNumberFormat="1" applyBorder="1" applyAlignment="1">
      <alignment/>
    </xf>
    <xf numFmtId="164" fontId="0" fillId="6" borderId="1" xfId="0" applyNumberFormat="1" applyFill="1" applyBorder="1" applyAlignment="1">
      <alignment/>
    </xf>
    <xf numFmtId="166" fontId="12" fillId="0" borderId="5" xfId="0" applyNumberFormat="1" applyFont="1" applyBorder="1" applyAlignment="1">
      <alignment/>
    </xf>
    <xf numFmtId="166" fontId="12" fillId="4" borderId="5" xfId="0" applyNumberFormat="1" applyFont="1" applyFill="1" applyBorder="1" applyAlignment="1">
      <alignment/>
    </xf>
    <xf numFmtId="6" fontId="0" fillId="0" borderId="0" xfId="0" applyNumberFormat="1" applyFill="1" applyBorder="1" applyAlignment="1">
      <alignment/>
    </xf>
    <xf numFmtId="0" fontId="1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 min="12" max="12" width="10.7109375" style="0" hidden="1" customWidth="1"/>
  </cols>
  <sheetData>
    <row r="1" spans="4:12" ht="18.75">
      <c r="D1" s="15" t="s">
        <v>28</v>
      </c>
      <c r="L1" s="50">
        <v>35000</v>
      </c>
    </row>
    <row r="2" spans="4:12" ht="18.75">
      <c r="D2" s="15" t="s">
        <v>29</v>
      </c>
      <c r="L2" s="50"/>
    </row>
    <row r="3" ht="12.75">
      <c r="L3" s="50">
        <v>25000</v>
      </c>
    </row>
    <row r="4" spans="2:12" ht="12.75">
      <c r="B4" s="26" t="s">
        <v>61</v>
      </c>
      <c r="C4" s="27"/>
      <c r="D4" s="27"/>
      <c r="E4" s="27"/>
      <c r="F4" s="27"/>
      <c r="G4" s="27"/>
      <c r="H4" s="27"/>
      <c r="I4" s="28"/>
      <c r="L4" s="50">
        <v>40000</v>
      </c>
    </row>
    <row r="5" spans="2:12" ht="12.75">
      <c r="B5" s="29" t="str">
        <f>"for 3 years until their new power plant is completed.  The basic unit costs $"&amp;$L$4&amp;" to"</f>
        <v>for 3 years until their new power plant is completed.  The basic unit costs $40000 to</v>
      </c>
      <c r="C5" s="30"/>
      <c r="D5" s="30"/>
      <c r="E5" s="30"/>
      <c r="F5" s="30"/>
      <c r="G5" s="30"/>
      <c r="H5" s="31"/>
      <c r="I5" s="32"/>
      <c r="L5" s="49">
        <v>30000</v>
      </c>
    </row>
    <row r="6" spans="2:9" ht="12.75">
      <c r="B6" s="29" t="str">
        <f>"purchase, has annual fuel and maintenance expenses of $"&amp;$L$3&amp;" per year, annual energy"</f>
        <v>purchase, has annual fuel and maintenance expenses of $25000 per year, annual energy</v>
      </c>
      <c r="C6" s="33"/>
      <c r="D6" s="30"/>
      <c r="E6" s="30"/>
      <c r="F6" s="30"/>
      <c r="G6" s="30"/>
      <c r="H6" s="30"/>
      <c r="I6" s="32"/>
    </row>
    <row r="7" spans="2:12" ht="12.75">
      <c r="B7" s="34" t="str">
        <f>"savings of $"&amp;$L$1&amp;", and salvage value of $"&amp;$L$5&amp;".  The high efficiency unit costs $"&amp;$L$16&amp;", with"</f>
        <v>savings of $35000, and salvage value of $30000.  The high efficiency unit costs $80000, with</v>
      </c>
      <c r="C7" s="30"/>
      <c r="D7" s="30"/>
      <c r="E7" s="30"/>
      <c r="F7" s="30"/>
      <c r="G7" s="30"/>
      <c r="H7" s="30"/>
      <c r="I7" s="32"/>
      <c r="L7" s="13">
        <v>40</v>
      </c>
    </row>
    <row r="8" spans="2:12" ht="12.75">
      <c r="B8" s="34" t="str">
        <f>"annual expenses of $"&amp;$L$15&amp;", annual savings of $"&amp;$L$13&amp;", and salvage value of $"&amp;$L$17&amp;"."</f>
        <v>annual expenses of $35000, annual savings of $60000, and salvage value of $60000.</v>
      </c>
      <c r="C8" s="33"/>
      <c r="D8" s="30"/>
      <c r="E8" s="30"/>
      <c r="F8" s="30"/>
      <c r="G8" s="30"/>
      <c r="H8" s="30"/>
      <c r="I8" s="32"/>
      <c r="L8" s="14">
        <f>L7/100</f>
        <v>0.4</v>
      </c>
    </row>
    <row r="9" spans="2:12" ht="12.75">
      <c r="B9" s="34" t="str">
        <f>"The units will be MACRS depreciated using a "&amp;$L$11&amp;" year recovery period.  Use IRR analysis"</f>
        <v>The units will be MACRS depreciated using a 20 year recovery period.  Use IRR analysis</v>
      </c>
      <c r="C9" s="30"/>
      <c r="D9" s="30"/>
      <c r="E9" s="30"/>
      <c r="F9" s="61"/>
      <c r="G9" s="30"/>
      <c r="H9" s="30"/>
      <c r="I9" s="32"/>
      <c r="L9">
        <v>18</v>
      </c>
    </row>
    <row r="10" spans="2:12" ht="12.75">
      <c r="B10" s="35" t="str">
        <f>"to select a unit to buy given an effective tax rate is "&amp;L7&amp;"% per year and a MARR of "&amp;$L$9&amp;"%."</f>
        <v>to select a unit to buy given an effective tax rate is 40% per year and a MARR of 18%.</v>
      </c>
      <c r="C10" s="36"/>
      <c r="D10" s="36"/>
      <c r="E10" s="36"/>
      <c r="F10" s="37"/>
      <c r="G10" s="36"/>
      <c r="H10" s="36"/>
      <c r="I10" s="38"/>
      <c r="L10" s="14">
        <f>L9/100</f>
        <v>0.18</v>
      </c>
    </row>
    <row r="11" ht="12.75">
      <c r="L11" s="3">
        <v>20</v>
      </c>
    </row>
    <row r="12" spans="1:12" ht="15.75">
      <c r="A12" s="41" t="s">
        <v>0</v>
      </c>
      <c r="B12" s="20" t="s">
        <v>7</v>
      </c>
      <c r="C12" s="17" t="s">
        <v>54</v>
      </c>
      <c r="D12" s="5"/>
      <c r="E12" s="5"/>
      <c r="F12" s="5"/>
      <c r="G12" s="5"/>
      <c r="H12" s="5"/>
      <c r="I12" s="6"/>
      <c r="L12" s="3"/>
    </row>
    <row r="13" spans="1:12" ht="15.75">
      <c r="A13" s="19"/>
      <c r="B13" s="21" t="s">
        <v>7</v>
      </c>
      <c r="C13" s="16" t="s">
        <v>22</v>
      </c>
      <c r="D13" s="2"/>
      <c r="E13" s="2"/>
      <c r="F13" s="2"/>
      <c r="G13" s="2"/>
      <c r="H13" s="2"/>
      <c r="I13" s="8"/>
      <c r="L13" s="50">
        <v>60000</v>
      </c>
    </row>
    <row r="14" spans="1:12" ht="15.75">
      <c r="A14" s="19"/>
      <c r="B14" s="2"/>
      <c r="C14" s="16" t="s">
        <v>8</v>
      </c>
      <c r="D14" s="2"/>
      <c r="E14" s="2"/>
      <c r="F14" s="2"/>
      <c r="G14" s="2"/>
      <c r="H14" s="2"/>
      <c r="I14" s="8"/>
      <c r="L14" s="50"/>
    </row>
    <row r="15" spans="1:12" ht="15.75">
      <c r="A15" s="42" t="s">
        <v>6</v>
      </c>
      <c r="B15" s="1"/>
      <c r="C15" s="18" t="s">
        <v>11</v>
      </c>
      <c r="D15" s="1"/>
      <c r="E15" s="1"/>
      <c r="F15" s="1"/>
      <c r="G15" s="1"/>
      <c r="H15" s="1"/>
      <c r="I15" s="10"/>
      <c r="L15" s="50">
        <v>35000</v>
      </c>
    </row>
    <row r="16" spans="1:12" ht="12.75">
      <c r="A16" s="3"/>
      <c r="B16" s="3"/>
      <c r="C16" s="3"/>
      <c r="D16" s="3"/>
      <c r="E16" s="3"/>
      <c r="L16" s="50">
        <v>80000</v>
      </c>
    </row>
    <row r="17" spans="1:12" ht="12.75">
      <c r="A17" s="3"/>
      <c r="B17" s="3"/>
      <c r="C17" s="3"/>
      <c r="D17" s="3"/>
      <c r="E17" s="3"/>
      <c r="L17" s="49">
        <v>60000</v>
      </c>
    </row>
    <row r="18" spans="1:12" ht="12.75">
      <c r="A18" s="3"/>
      <c r="B18" s="3"/>
      <c r="C18" s="4"/>
      <c r="D18" s="3"/>
      <c r="E18" s="3"/>
      <c r="L18" s="74"/>
    </row>
    <row r="19" spans="1:12" ht="12.75">
      <c r="A19" s="3"/>
      <c r="B19" s="93"/>
      <c r="C19" s="93"/>
      <c r="D19" s="3"/>
      <c r="E19" s="3"/>
      <c r="L19" s="45"/>
    </row>
    <row r="20" spans="1:12" ht="12.75">
      <c r="A20" s="90"/>
      <c r="B20" s="48"/>
      <c r="C20" s="48"/>
      <c r="D20" s="3"/>
      <c r="E20" s="3"/>
      <c r="L20" s="3"/>
    </row>
    <row r="21" ht="12.75">
      <c r="B21" s="75" t="s">
        <v>37</v>
      </c>
    </row>
    <row r="22" spans="1:12" ht="25.5">
      <c r="A22" s="11" t="s">
        <v>1</v>
      </c>
      <c r="B22" s="51" t="s">
        <v>12</v>
      </c>
      <c r="C22" s="51" t="s">
        <v>13</v>
      </c>
      <c r="D22" s="51" t="s">
        <v>21</v>
      </c>
      <c r="E22" s="51" t="s">
        <v>14</v>
      </c>
      <c r="F22" s="51" t="s">
        <v>15</v>
      </c>
      <c r="G22" s="51" t="s">
        <v>16</v>
      </c>
      <c r="H22" s="51" t="s">
        <v>17</v>
      </c>
      <c r="I22" s="51"/>
      <c r="J22" s="51" t="s">
        <v>18</v>
      </c>
      <c r="K22" s="52" t="s">
        <v>19</v>
      </c>
      <c r="L22" s="52"/>
    </row>
    <row r="23" spans="1:12" ht="12.75">
      <c r="A23" s="53">
        <v>0</v>
      </c>
      <c r="B23" s="48"/>
      <c r="C23" s="48"/>
      <c r="D23" s="2"/>
      <c r="E23" s="48"/>
      <c r="F23" s="48"/>
      <c r="G23" s="48"/>
      <c r="H23" s="48"/>
      <c r="I23" s="48"/>
      <c r="J23" s="47"/>
      <c r="K23" s="54"/>
      <c r="L23" s="54"/>
    </row>
    <row r="24" spans="1:12" ht="12.75">
      <c r="A24" s="53">
        <v>1</v>
      </c>
      <c r="B24" s="47"/>
      <c r="C24" s="47"/>
      <c r="D24" s="57"/>
      <c r="E24" s="47"/>
      <c r="F24" s="48"/>
      <c r="G24" s="48"/>
      <c r="H24" s="48"/>
      <c r="I24" s="48"/>
      <c r="J24" s="48"/>
      <c r="K24" s="54"/>
      <c r="L24" s="54"/>
    </row>
    <row r="25" spans="1:12" ht="12.75">
      <c r="A25" s="53">
        <v>2</v>
      </c>
      <c r="B25" s="47"/>
      <c r="C25" s="47"/>
      <c r="D25" s="57"/>
      <c r="E25" s="47"/>
      <c r="F25" s="48"/>
      <c r="G25" s="48"/>
      <c r="H25" s="48"/>
      <c r="I25" s="48"/>
      <c r="J25" s="48"/>
      <c r="K25" s="54"/>
      <c r="L25" s="54"/>
    </row>
    <row r="26" spans="1:12" ht="12.75">
      <c r="A26" s="53">
        <v>3</v>
      </c>
      <c r="B26" s="47"/>
      <c r="C26" s="47"/>
      <c r="D26" s="57"/>
      <c r="E26" s="47"/>
      <c r="F26" s="48"/>
      <c r="G26" s="48"/>
      <c r="H26" s="48"/>
      <c r="I26" s="48"/>
      <c r="J26" s="48"/>
      <c r="K26" s="56"/>
      <c r="L26" s="54"/>
    </row>
    <row r="27" spans="1:12" ht="12.75">
      <c r="A27" s="9"/>
      <c r="B27" s="1"/>
      <c r="C27" s="1"/>
      <c r="D27" s="1"/>
      <c r="E27" s="1"/>
      <c r="F27" s="1"/>
      <c r="G27" s="1"/>
      <c r="H27" s="1"/>
      <c r="I27" s="1"/>
      <c r="J27" s="83" t="s">
        <v>41</v>
      </c>
      <c r="K27" s="96"/>
      <c r="L27" s="10"/>
    </row>
    <row r="28" spans="1:12" ht="12.75">
      <c r="A28" s="3"/>
      <c r="B28" s="3"/>
      <c r="C28" s="4"/>
      <c r="D28" s="3"/>
      <c r="E28" s="3"/>
      <c r="F28" s="3"/>
      <c r="G28" s="3"/>
      <c r="H28" s="3"/>
      <c r="I28" s="3"/>
      <c r="L28" s="62"/>
    </row>
    <row r="29" spans="1:5" ht="12.75">
      <c r="A29" s="90"/>
      <c r="B29" s="48"/>
      <c r="C29" s="48"/>
      <c r="D29" s="3"/>
      <c r="E29" s="3"/>
    </row>
    <row r="30" spans="1:5" ht="12.75">
      <c r="A30" s="90"/>
      <c r="B30" s="48"/>
      <c r="C30" s="48"/>
      <c r="D30" s="3"/>
      <c r="E30" s="3"/>
    </row>
    <row r="31" spans="1:5" ht="12.75">
      <c r="A31" s="3"/>
      <c r="B31" s="3"/>
      <c r="C31" s="3"/>
      <c r="D31" s="3"/>
      <c r="E31" s="3"/>
    </row>
    <row r="32" spans="1:5" ht="12.75">
      <c r="A32" s="3"/>
      <c r="B32" s="3"/>
      <c r="C32" s="4"/>
      <c r="D32" s="3"/>
      <c r="E32" s="3"/>
    </row>
    <row r="33" spans="1:5" ht="12.75">
      <c r="A33" s="3"/>
      <c r="B33" s="3"/>
      <c r="C33" s="4"/>
      <c r="D33" s="3"/>
      <c r="E33" s="3"/>
    </row>
    <row r="34" spans="1:5" ht="12.75">
      <c r="A34" s="3"/>
      <c r="B34" s="3"/>
      <c r="C34" s="4"/>
      <c r="D34" s="3"/>
      <c r="E34" s="3"/>
    </row>
    <row r="35" spans="1:5" ht="12.75">
      <c r="A35" s="3"/>
      <c r="B35" s="3"/>
      <c r="C35" s="4"/>
      <c r="D35" s="3"/>
      <c r="E35" s="3"/>
    </row>
    <row r="36" spans="1:5" ht="12.75">
      <c r="A36" s="3"/>
      <c r="B36" s="3"/>
      <c r="C36" s="4"/>
      <c r="D36" s="3"/>
      <c r="E36" s="3"/>
    </row>
    <row r="37" spans="1:5" ht="12.75">
      <c r="A37" s="3"/>
      <c r="B37" s="3"/>
      <c r="C37" s="4"/>
      <c r="D37" s="3"/>
      <c r="E37" s="3"/>
    </row>
    <row r="38" spans="1:5" ht="12.75">
      <c r="A38" s="3"/>
      <c r="B38" s="3"/>
      <c r="C38" s="4"/>
      <c r="D38" s="3"/>
      <c r="E38" s="3"/>
    </row>
    <row r="39" spans="1:5" ht="12.75">
      <c r="A39" s="3"/>
      <c r="B39" s="3"/>
      <c r="C39" s="4"/>
      <c r="D39" s="3"/>
      <c r="E39" s="3"/>
    </row>
    <row r="40" spans="1:5" ht="12.75">
      <c r="A40" s="3"/>
      <c r="B40" s="3"/>
      <c r="C40" s="4"/>
      <c r="D40" s="3"/>
      <c r="E40" s="3"/>
    </row>
    <row r="41" spans="1:5" ht="12.75">
      <c r="A41" s="3"/>
      <c r="B41" s="3"/>
      <c r="C41" s="4"/>
      <c r="D41" s="3"/>
      <c r="E41" s="3"/>
    </row>
    <row r="42" spans="1:5" ht="12.75">
      <c r="A42" s="3"/>
      <c r="B42" s="3"/>
      <c r="C42" s="4"/>
      <c r="D42" s="3"/>
      <c r="E42" s="3"/>
    </row>
    <row r="43" spans="1:5" ht="12.75">
      <c r="A43" s="3"/>
      <c r="B43" s="3"/>
      <c r="C43" s="3"/>
      <c r="D43" s="3"/>
      <c r="E43" s="3"/>
    </row>
    <row r="44" spans="1:5" ht="12.75">
      <c r="A44" s="3"/>
      <c r="B44" s="3"/>
      <c r="C44" s="3"/>
      <c r="D44" s="3"/>
      <c r="E44" s="3"/>
    </row>
    <row r="45" spans="1:5" ht="12.75">
      <c r="A45" s="3"/>
      <c r="B45" s="3"/>
      <c r="C45" s="3"/>
      <c r="D45" s="3"/>
      <c r="E45" s="3"/>
    </row>
    <row r="46" spans="1:5" ht="12.75">
      <c r="A46" s="3"/>
      <c r="B46" s="3"/>
      <c r="C46" s="3"/>
      <c r="D46" s="3"/>
      <c r="E46" s="3"/>
    </row>
    <row r="47" spans="1:5" ht="12.75">
      <c r="A47" s="3"/>
      <c r="B47" s="3"/>
      <c r="C47" s="3"/>
      <c r="D47" s="3"/>
      <c r="E47" s="3"/>
    </row>
    <row r="48" spans="1:5" ht="12.75">
      <c r="A48" s="3"/>
      <c r="B48" s="3"/>
      <c r="C48" s="3"/>
      <c r="D48" s="3"/>
      <c r="E48" s="3"/>
    </row>
    <row r="49" spans="1:5" ht="12.75">
      <c r="A49" s="3"/>
      <c r="B49" s="3"/>
      <c r="C49" s="3"/>
      <c r="D49" s="3"/>
      <c r="E49" s="3"/>
    </row>
    <row r="50" spans="1:5" ht="12.75">
      <c r="A50" s="3"/>
      <c r="B50" s="3"/>
      <c r="C50" s="3"/>
      <c r="D50" s="3"/>
      <c r="E50" s="3"/>
    </row>
    <row r="51" spans="1:5" ht="12.75">
      <c r="A51" s="3"/>
      <c r="B51" s="3"/>
      <c r="C51" s="3"/>
      <c r="D51" s="3"/>
      <c r="E51"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L49"/>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2</v>
      </c>
      <c r="B12" s="20" t="s">
        <v>7</v>
      </c>
      <c r="C12" s="17" t="s">
        <v>62</v>
      </c>
      <c r="D12" s="5"/>
      <c r="E12" s="5"/>
      <c r="F12" s="5"/>
      <c r="G12" s="5"/>
      <c r="H12" s="5"/>
      <c r="I12" s="6"/>
    </row>
    <row r="13" spans="1:9" ht="15">
      <c r="A13" s="22"/>
      <c r="B13" s="21" t="s">
        <v>7</v>
      </c>
      <c r="C13" s="16" t="s">
        <v>35</v>
      </c>
      <c r="D13" s="2"/>
      <c r="E13" s="2"/>
      <c r="F13" s="2"/>
      <c r="G13" s="2"/>
      <c r="H13" s="2"/>
      <c r="I13" s="8"/>
    </row>
    <row r="14" spans="1:9" ht="15">
      <c r="A14" s="22"/>
      <c r="B14" s="21" t="s">
        <v>7</v>
      </c>
      <c r="C14" s="16" t="s">
        <v>23</v>
      </c>
      <c r="D14" s="2"/>
      <c r="E14" s="2"/>
      <c r="F14" s="2"/>
      <c r="G14" s="2"/>
      <c r="H14" s="2"/>
      <c r="I14" s="8"/>
    </row>
    <row r="15" spans="1:9" ht="15">
      <c r="A15" s="7"/>
      <c r="B15" s="21" t="s">
        <v>7</v>
      </c>
      <c r="C15" s="16" t="s">
        <v>52</v>
      </c>
      <c r="D15" s="2"/>
      <c r="E15" s="2"/>
      <c r="F15" s="2"/>
      <c r="G15" s="2"/>
      <c r="H15" s="2"/>
      <c r="I15" s="8"/>
    </row>
    <row r="16" spans="1:9" ht="15.75">
      <c r="A16" s="23"/>
      <c r="B16" s="24"/>
      <c r="C16" s="18" t="s">
        <v>9</v>
      </c>
      <c r="D16" s="1"/>
      <c r="E16" s="1"/>
      <c r="F16" s="1"/>
      <c r="G16" s="1"/>
      <c r="H16" s="1"/>
      <c r="I16" s="10"/>
    </row>
    <row r="17" spans="1:7" ht="12.75">
      <c r="A17" s="3"/>
      <c r="B17" s="3"/>
      <c r="C17" s="3"/>
      <c r="D17" s="3"/>
      <c r="E17" s="3"/>
      <c r="F17" s="3"/>
      <c r="G17" s="3"/>
    </row>
    <row r="18" spans="1:7" ht="12.75">
      <c r="A18" s="3"/>
      <c r="B18" s="3"/>
      <c r="C18" s="4"/>
      <c r="D18" s="46"/>
      <c r="E18" s="3"/>
      <c r="F18" s="3"/>
      <c r="G18" s="44"/>
    </row>
    <row r="19" spans="5:7" ht="12.75">
      <c r="E19" s="68" t="s">
        <v>25</v>
      </c>
      <c r="F19" s="69"/>
      <c r="G19" s="72"/>
    </row>
    <row r="20" spans="5:7" ht="12.75">
      <c r="E20" s="64"/>
      <c r="F20" s="65"/>
      <c r="G20" s="66"/>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7"/>
      <c r="H23" s="47"/>
      <c r="I23" s="48"/>
      <c r="J23" s="48">
        <f>step1!L4</f>
        <v>40000</v>
      </c>
      <c r="K23" s="48"/>
      <c r="L23" s="56"/>
    </row>
    <row r="24" spans="1:12" ht="12.75">
      <c r="A24" s="53">
        <v>1</v>
      </c>
      <c r="B24" s="48">
        <f>step1!$L$1</f>
        <v>35000</v>
      </c>
      <c r="C24" s="48">
        <f>step1!$L$3</f>
        <v>25000</v>
      </c>
      <c r="D24" s="55">
        <f>IF(step1!$L$11=7,0.1429,0.0375)</f>
        <v>0.0375</v>
      </c>
      <c r="E24" s="48">
        <f>$J$23*D24</f>
        <v>1500</v>
      </c>
      <c r="F24" s="48"/>
      <c r="G24" s="47"/>
      <c r="H24" s="47"/>
      <c r="I24" s="48"/>
      <c r="J24" s="48"/>
      <c r="K24" s="48"/>
      <c r="L24" s="56"/>
    </row>
    <row r="25" spans="1:12" ht="12.75">
      <c r="A25" s="53">
        <v>2</v>
      </c>
      <c r="B25" s="48">
        <f>step1!$L$1</f>
        <v>35000</v>
      </c>
      <c r="C25" s="48">
        <f>step1!$L$3</f>
        <v>25000</v>
      </c>
      <c r="D25" s="55">
        <f>IF(step1!$L$11=7,0.2449,0.0722)</f>
        <v>0.0722</v>
      </c>
      <c r="E25" s="48">
        <f>$J$23*D25</f>
        <v>2888</v>
      </c>
      <c r="F25" s="48"/>
      <c r="G25" s="47"/>
      <c r="H25" s="47"/>
      <c r="I25" s="48"/>
      <c r="J25" s="48"/>
      <c r="K25" s="48"/>
      <c r="L25" s="56"/>
    </row>
    <row r="26" spans="1:12" ht="12.75">
      <c r="A26" s="53">
        <v>3</v>
      </c>
      <c r="B26" s="48">
        <f>step1!$L$1</f>
        <v>35000</v>
      </c>
      <c r="C26" s="48">
        <f>step1!$L$3</f>
        <v>25000</v>
      </c>
      <c r="D26" s="55">
        <f>IF(step1!$L$11=7,0.1749,0.0668)</f>
        <v>0.0668</v>
      </c>
      <c r="E26" s="48">
        <f>$J$23*D26</f>
        <v>2672</v>
      </c>
      <c r="F26" s="47"/>
      <c r="G26" s="47"/>
      <c r="H26" s="47"/>
      <c r="I26" s="48"/>
      <c r="J26" s="48"/>
      <c r="K26" s="48">
        <f>step1!L5</f>
        <v>30000</v>
      </c>
      <c r="L26" s="56"/>
    </row>
    <row r="27" spans="1:12" ht="12.75">
      <c r="A27" s="9"/>
      <c r="B27" s="1"/>
      <c r="C27" s="1"/>
      <c r="D27" s="1"/>
      <c r="E27" s="1"/>
      <c r="F27" s="1"/>
      <c r="G27" s="1"/>
      <c r="H27" s="1"/>
      <c r="I27" s="1"/>
      <c r="J27" s="83" t="s">
        <v>41</v>
      </c>
      <c r="K27" s="97"/>
      <c r="L27" s="10"/>
    </row>
    <row r="28" spans="1:12" ht="12.75">
      <c r="A28" s="3"/>
      <c r="B28" s="3"/>
      <c r="C28" s="4"/>
      <c r="D28" s="3"/>
      <c r="E28" s="3"/>
      <c r="F28" s="3"/>
      <c r="G28" s="3"/>
      <c r="H28" s="3"/>
      <c r="I28" s="3"/>
      <c r="L28" s="62"/>
    </row>
    <row r="29" spans="1:12" ht="12.75">
      <c r="A29" s="3"/>
      <c r="B29" s="48"/>
      <c r="C29" s="48"/>
      <c r="D29" s="91"/>
      <c r="E29" s="48"/>
      <c r="F29" s="3"/>
      <c r="G29" s="48"/>
      <c r="H29" s="48"/>
      <c r="I29" s="3"/>
      <c r="J29" s="3"/>
      <c r="K29" s="3"/>
      <c r="L29" s="48"/>
    </row>
    <row r="30" spans="1:12" ht="12.75">
      <c r="A30" s="90"/>
      <c r="B30" s="48"/>
      <c r="C30" s="48"/>
      <c r="D30" s="92"/>
      <c r="E30" s="48"/>
      <c r="F30" s="48"/>
      <c r="G30" s="90"/>
      <c r="H30" s="48"/>
      <c r="I30" s="48"/>
      <c r="J30" s="48"/>
      <c r="K30" s="48"/>
      <c r="L30" s="48"/>
    </row>
    <row r="31" spans="1:12" ht="12.75">
      <c r="A31" s="3"/>
      <c r="B31" s="3"/>
      <c r="C31" s="3"/>
      <c r="D31" s="3"/>
      <c r="E31" s="3"/>
      <c r="F31" s="3"/>
      <c r="G31" s="3"/>
      <c r="H31" s="3"/>
      <c r="I31" s="3"/>
      <c r="J31" s="3"/>
      <c r="K31" s="3"/>
      <c r="L31" s="3"/>
    </row>
    <row r="32" spans="1:12" ht="12.75">
      <c r="A32" s="3"/>
      <c r="B32" s="3"/>
      <c r="C32" s="4"/>
      <c r="D32" s="3"/>
      <c r="E32" s="3"/>
      <c r="F32" s="3"/>
      <c r="G32" s="3"/>
      <c r="H32" s="3"/>
      <c r="I32" s="3"/>
      <c r="J32" s="3"/>
      <c r="K32" s="3"/>
      <c r="L32" s="60"/>
    </row>
    <row r="33" spans="1:12" ht="12.75">
      <c r="A33" s="3"/>
      <c r="B33" s="3"/>
      <c r="C33" s="4"/>
      <c r="D33" s="3"/>
      <c r="E33" s="3"/>
      <c r="F33" s="3"/>
      <c r="G33" s="44"/>
      <c r="H33" s="12"/>
      <c r="I33" s="3"/>
      <c r="J33" s="3"/>
      <c r="K33" s="3"/>
      <c r="L33" s="3"/>
    </row>
    <row r="34" spans="1:12" ht="12.75">
      <c r="A34" s="3"/>
      <c r="B34" s="3"/>
      <c r="C34" s="4"/>
      <c r="D34" s="3"/>
      <c r="E34" s="3"/>
      <c r="F34" s="67"/>
      <c r="G34" s="3"/>
      <c r="H34" s="3"/>
      <c r="I34" s="3"/>
      <c r="J34" s="3"/>
      <c r="K34" s="3"/>
      <c r="L34" s="3"/>
    </row>
    <row r="35" spans="1:12" ht="12.75">
      <c r="A35" s="3"/>
      <c r="B35" s="3"/>
      <c r="C35" s="4"/>
      <c r="D35" s="3"/>
      <c r="E35" s="3"/>
      <c r="F35" s="63"/>
      <c r="G35" s="3"/>
      <c r="H35" s="3"/>
      <c r="I35" s="3"/>
      <c r="J35" s="3"/>
      <c r="K35" s="3"/>
      <c r="L35" s="3"/>
    </row>
    <row r="36" spans="1:12" ht="12.75">
      <c r="A36" s="3"/>
      <c r="B36" s="3"/>
      <c r="C36" s="4"/>
      <c r="D36" s="4"/>
      <c r="E36" s="3"/>
      <c r="F36" s="3"/>
      <c r="G36" s="3"/>
      <c r="H36" s="3"/>
      <c r="I36" s="3"/>
      <c r="J36" s="3"/>
      <c r="K36" s="3"/>
      <c r="L36" s="3"/>
    </row>
    <row r="37" spans="1:12" ht="12.75">
      <c r="A37" s="3"/>
      <c r="B37" s="3"/>
      <c r="C37" s="4"/>
      <c r="D37" s="4"/>
      <c r="E37" s="3"/>
      <c r="F37" s="3"/>
      <c r="G37" s="3"/>
      <c r="H37" s="3"/>
      <c r="I37" s="3"/>
      <c r="J37" s="3"/>
      <c r="K37" s="3"/>
      <c r="L37" s="3"/>
    </row>
    <row r="38" spans="1:7" ht="12.75">
      <c r="A38" s="3"/>
      <c r="B38" s="3"/>
      <c r="C38" s="4"/>
      <c r="D38" s="4"/>
      <c r="E38" s="3"/>
      <c r="F38" s="3"/>
      <c r="G38" s="3"/>
    </row>
    <row r="39" spans="1:7" ht="12.75">
      <c r="A39" s="3"/>
      <c r="B39" s="3"/>
      <c r="C39" s="4"/>
      <c r="D39" s="4"/>
      <c r="E39" s="3"/>
      <c r="F39" s="3"/>
      <c r="G39" s="3"/>
    </row>
    <row r="40" spans="1:7" ht="12.75">
      <c r="A40" s="3"/>
      <c r="B40" s="3"/>
      <c r="C40" s="4"/>
      <c r="D40" s="4"/>
      <c r="E40" s="3"/>
      <c r="F40" s="3"/>
      <c r="G40" s="3"/>
    </row>
    <row r="41" spans="1:7" ht="12.75">
      <c r="A41" s="3"/>
      <c r="B41" s="3"/>
      <c r="C41" s="4"/>
      <c r="D41" s="4"/>
      <c r="E41" s="3"/>
      <c r="F41" s="3"/>
      <c r="G41" s="3"/>
    </row>
    <row r="42" spans="1:7" ht="12.75">
      <c r="A42" s="3"/>
      <c r="B42" s="3"/>
      <c r="C42" s="4"/>
      <c r="D42" s="4"/>
      <c r="E42" s="3"/>
      <c r="F42" s="3"/>
      <c r="G42" s="3"/>
    </row>
    <row r="43" spans="1:7" ht="12.75">
      <c r="A43" s="3"/>
      <c r="B43" s="4"/>
      <c r="C43" s="4"/>
      <c r="D43" s="4"/>
      <c r="E43" s="3"/>
      <c r="F43" s="3"/>
      <c r="G43" s="3"/>
    </row>
    <row r="44" spans="1:7" ht="12.75">
      <c r="A44" s="3"/>
      <c r="B44" s="3"/>
      <c r="C44" s="3"/>
      <c r="D44" s="3"/>
      <c r="E44" s="3"/>
      <c r="F44" s="3"/>
      <c r="G44" s="3"/>
    </row>
    <row r="45" spans="1:7" ht="12.75">
      <c r="A45" s="3"/>
      <c r="B45" s="3"/>
      <c r="C45" s="3"/>
      <c r="D45" s="3"/>
      <c r="E45" s="3"/>
      <c r="F45" s="3"/>
      <c r="G45" s="3"/>
    </row>
    <row r="46" spans="1:7" ht="12.75">
      <c r="A46" s="3"/>
      <c r="B46" s="3"/>
      <c r="C46" s="3"/>
      <c r="D46" s="3"/>
      <c r="E46" s="3"/>
      <c r="F46" s="3"/>
      <c r="G46" s="3"/>
    </row>
    <row r="47" spans="1:7" ht="12.75">
      <c r="A47" s="3"/>
      <c r="B47" s="3"/>
      <c r="C47" s="3"/>
      <c r="D47" s="3"/>
      <c r="E47" s="3"/>
      <c r="F47" s="3"/>
      <c r="G47" s="3"/>
    </row>
    <row r="48" spans="1:7" ht="12.75">
      <c r="A48" s="3"/>
      <c r="B48" s="3"/>
      <c r="C48" s="3"/>
      <c r="D48" s="3"/>
      <c r="E48" s="3"/>
      <c r="F48" s="3"/>
      <c r="G48" s="3"/>
    </row>
    <row r="49" spans="1:7" ht="12.75">
      <c r="A49" s="3"/>
      <c r="B49" s="3"/>
      <c r="C49" s="3"/>
      <c r="D49" s="3"/>
      <c r="E49" s="3"/>
      <c r="F49" s="3"/>
      <c r="G49" s="3"/>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L45"/>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3</v>
      </c>
      <c r="B12" s="20" t="s">
        <v>7</v>
      </c>
      <c r="C12" s="17" t="s">
        <v>55</v>
      </c>
      <c r="D12" s="5"/>
      <c r="E12" s="5"/>
      <c r="F12" s="5"/>
      <c r="G12" s="5"/>
      <c r="H12" s="5"/>
      <c r="I12" s="6"/>
    </row>
    <row r="13" spans="1:9" ht="15">
      <c r="A13" s="22"/>
      <c r="B13" s="21" t="s">
        <v>7</v>
      </c>
      <c r="C13" s="16" t="s">
        <v>22</v>
      </c>
      <c r="D13" s="2"/>
      <c r="E13" s="2"/>
      <c r="F13" s="2"/>
      <c r="G13" s="2"/>
      <c r="H13" s="2"/>
      <c r="I13" s="8"/>
    </row>
    <row r="14" spans="1:9" ht="15.75">
      <c r="A14" s="23"/>
      <c r="B14" s="25"/>
      <c r="C14" s="18" t="s">
        <v>10</v>
      </c>
      <c r="D14" s="1"/>
      <c r="E14" s="1"/>
      <c r="F14" s="1"/>
      <c r="G14" s="1"/>
      <c r="H14" s="1"/>
      <c r="I14" s="10"/>
    </row>
    <row r="16" spans="1:9" ht="12.75">
      <c r="A16" s="3"/>
      <c r="B16" s="3"/>
      <c r="C16" s="3"/>
      <c r="D16" s="3"/>
      <c r="E16" s="3"/>
      <c r="F16" s="3"/>
      <c r="G16" s="45"/>
      <c r="H16" s="3"/>
      <c r="I16" s="3"/>
    </row>
    <row r="17" spans="1:9" ht="12.75">
      <c r="A17" s="3"/>
      <c r="B17" s="3"/>
      <c r="C17" s="3"/>
      <c r="D17" s="3"/>
      <c r="E17" s="3"/>
      <c r="F17" s="3"/>
      <c r="G17" s="3"/>
      <c r="H17" s="3"/>
      <c r="I17" s="3"/>
    </row>
    <row r="18" spans="1:9" ht="12.75">
      <c r="A18" s="3"/>
      <c r="B18" s="3"/>
      <c r="C18" s="4"/>
      <c r="D18" s="3"/>
      <c r="E18" s="3"/>
      <c r="F18" s="3"/>
      <c r="G18" s="44"/>
      <c r="H18" s="12"/>
      <c r="I18" s="3"/>
    </row>
    <row r="19" spans="5:7" ht="12.75">
      <c r="E19" s="68" t="s">
        <v>25</v>
      </c>
      <c r="F19" s="69"/>
      <c r="G19" s="70">
        <f>step1!L8</f>
        <v>0.4</v>
      </c>
    </row>
    <row r="20" spans="5:7" ht="12.75">
      <c r="E20" s="64"/>
      <c r="F20" s="65"/>
      <c r="G20" s="66"/>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8">
        <f>B23-C23-E23+F23</f>
        <v>0</v>
      </c>
      <c r="H23" s="48">
        <f>$G$19*G23</f>
        <v>0</v>
      </c>
      <c r="I23" s="48"/>
      <c r="J23" s="48">
        <f>step1!L4</f>
        <v>40000</v>
      </c>
      <c r="K23" s="48"/>
      <c r="L23" s="54">
        <f>B23-C23-H23-J23+K23</f>
        <v>-40000</v>
      </c>
    </row>
    <row r="24" spans="1:12" ht="12.75">
      <c r="A24" s="53">
        <v>1</v>
      </c>
      <c r="B24" s="48">
        <f>step1!$L$1</f>
        <v>35000</v>
      </c>
      <c r="C24" s="48">
        <f>step1!$L$3</f>
        <v>25000</v>
      </c>
      <c r="D24" s="55">
        <f>IF(step1!$L$11=7,0.1429,0.0375)</f>
        <v>0.0375</v>
      </c>
      <c r="E24" s="48">
        <f>$J$23*D24</f>
        <v>1500</v>
      </c>
      <c r="F24" s="48"/>
      <c r="G24" s="48">
        <f>B24-C24-E24+F24</f>
        <v>8500</v>
      </c>
      <c r="H24" s="48">
        <f>$G$19*G24</f>
        <v>3400</v>
      </c>
      <c r="I24" s="48"/>
      <c r="J24" s="48"/>
      <c r="K24" s="48"/>
      <c r="L24" s="54">
        <f>B24-C24-H24-J24+K24</f>
        <v>6600</v>
      </c>
    </row>
    <row r="25" spans="1:12" ht="12.75">
      <c r="A25" s="53">
        <v>2</v>
      </c>
      <c r="B25" s="48">
        <f>step1!$L$1</f>
        <v>35000</v>
      </c>
      <c r="C25" s="48">
        <f>step1!$L$3</f>
        <v>25000</v>
      </c>
      <c r="D25" s="55">
        <f>IF(step1!$L$11=7,0.2449,0.0722)</f>
        <v>0.0722</v>
      </c>
      <c r="E25" s="48">
        <f>$J$23*D25</f>
        <v>2888</v>
      </c>
      <c r="F25" s="48"/>
      <c r="G25" s="48">
        <f>B25-C25-E25+F25</f>
        <v>7112</v>
      </c>
      <c r="H25" s="48">
        <f>$G$19*G25</f>
        <v>2844.8</v>
      </c>
      <c r="I25" s="48"/>
      <c r="J25" s="48"/>
      <c r="K25" s="48"/>
      <c r="L25" s="54">
        <f>B25-C25-H25-J25+K25</f>
        <v>7155.2</v>
      </c>
    </row>
    <row r="26" spans="1:12" ht="12.75">
      <c r="A26" s="53">
        <v>3</v>
      </c>
      <c r="B26" s="48">
        <f>step1!$L$1</f>
        <v>35000</v>
      </c>
      <c r="C26" s="48">
        <f>step1!$L$3</f>
        <v>25000</v>
      </c>
      <c r="D26" s="55">
        <f>IF(step1!$L$11=7,0.1749,0.0668)</f>
        <v>0.0668</v>
      </c>
      <c r="E26" s="48">
        <f>$J$23*D26</f>
        <v>2672</v>
      </c>
      <c r="F26" s="48">
        <f>K26-K27</f>
        <v>-2940</v>
      </c>
      <c r="G26" s="48">
        <f>B26-C26-E26+F26</f>
        <v>4388</v>
      </c>
      <c r="H26" s="48">
        <f>$G$19*G26</f>
        <v>1755.2</v>
      </c>
      <c r="I26" s="48"/>
      <c r="J26" s="48"/>
      <c r="K26" s="48">
        <f>step1!L5</f>
        <v>30000</v>
      </c>
      <c r="L26" s="54">
        <f>B26-C26-H26-J26+K26</f>
        <v>38244.8</v>
      </c>
    </row>
    <row r="27" spans="1:12" ht="12.75">
      <c r="A27" s="9"/>
      <c r="B27" s="1"/>
      <c r="C27" s="1"/>
      <c r="D27" s="1"/>
      <c r="E27" s="1"/>
      <c r="F27" s="1"/>
      <c r="G27" s="1"/>
      <c r="H27" s="1"/>
      <c r="I27" s="1"/>
      <c r="J27" s="83" t="s">
        <v>41</v>
      </c>
      <c r="K27" s="84">
        <f>J23-E24-E25-E26</f>
        <v>32940</v>
      </c>
      <c r="L27" s="10"/>
    </row>
    <row r="28" spans="1:12" ht="12.75">
      <c r="A28" s="3"/>
      <c r="B28" s="3"/>
      <c r="C28" s="4"/>
      <c r="D28" s="3"/>
      <c r="E28" s="3"/>
      <c r="F28" s="59" t="s">
        <v>58</v>
      </c>
      <c r="G28" s="94" t="s">
        <v>59</v>
      </c>
      <c r="H28" s="3"/>
      <c r="I28" s="3"/>
      <c r="K28" s="62" t="s">
        <v>57</v>
      </c>
      <c r="L28" s="95" t="s">
        <v>60</v>
      </c>
    </row>
    <row r="29" spans="1:9" ht="12.75">
      <c r="A29" s="3"/>
      <c r="B29" s="3"/>
      <c r="C29" s="4"/>
      <c r="D29" s="3"/>
      <c r="E29" s="3"/>
      <c r="F29" s="3"/>
      <c r="G29" s="44"/>
      <c r="H29" s="12"/>
      <c r="I29" s="3"/>
    </row>
    <row r="30" spans="1:9" ht="12.75">
      <c r="A30" s="3"/>
      <c r="B30" s="76" t="s">
        <v>38</v>
      </c>
      <c r="C30" s="4"/>
      <c r="G30" s="3"/>
      <c r="H30" s="3"/>
      <c r="I30" s="3"/>
    </row>
    <row r="31" spans="1:12" ht="25.5">
      <c r="A31" s="11" t="s">
        <v>1</v>
      </c>
      <c r="B31" s="51" t="s">
        <v>12</v>
      </c>
      <c r="C31" s="51" t="s">
        <v>13</v>
      </c>
      <c r="D31" s="51" t="s">
        <v>21</v>
      </c>
      <c r="E31" s="51" t="s">
        <v>14</v>
      </c>
      <c r="F31" s="51" t="s">
        <v>15</v>
      </c>
      <c r="G31" s="51" t="s">
        <v>16</v>
      </c>
      <c r="H31" s="51" t="s">
        <v>17</v>
      </c>
      <c r="I31" s="51"/>
      <c r="J31" s="51" t="s">
        <v>18</v>
      </c>
      <c r="K31" s="51" t="s">
        <v>19</v>
      </c>
      <c r="L31" s="52" t="s">
        <v>20</v>
      </c>
    </row>
    <row r="32" spans="1:12" ht="12.75">
      <c r="A32" s="53">
        <v>0</v>
      </c>
      <c r="B32" s="48"/>
      <c r="C32" s="48"/>
      <c r="D32" s="2"/>
      <c r="E32" s="48"/>
      <c r="F32" s="48"/>
      <c r="G32" s="48"/>
      <c r="H32" s="48"/>
      <c r="I32" s="48"/>
      <c r="J32" s="47"/>
      <c r="K32" s="48"/>
      <c r="L32" s="54"/>
    </row>
    <row r="33" spans="1:12" ht="12.75">
      <c r="A33" s="53">
        <v>1</v>
      </c>
      <c r="B33" s="47"/>
      <c r="C33" s="47"/>
      <c r="D33" s="57"/>
      <c r="E33" s="47"/>
      <c r="F33" s="48"/>
      <c r="G33" s="48"/>
      <c r="H33" s="48"/>
      <c r="I33" s="48"/>
      <c r="J33" s="48"/>
      <c r="K33" s="48"/>
      <c r="L33" s="54"/>
    </row>
    <row r="34" spans="1:12" ht="12.75">
      <c r="A34" s="53">
        <v>2</v>
      </c>
      <c r="B34" s="47"/>
      <c r="C34" s="47"/>
      <c r="D34" s="57"/>
      <c r="E34" s="47"/>
      <c r="F34" s="48"/>
      <c r="G34" s="48"/>
      <c r="H34" s="48"/>
      <c r="I34" s="48"/>
      <c r="J34" s="48"/>
      <c r="K34" s="48"/>
      <c r="L34" s="54"/>
    </row>
    <row r="35" spans="1:12" ht="12.75">
      <c r="A35" s="53">
        <v>3</v>
      </c>
      <c r="B35" s="47"/>
      <c r="C35" s="47"/>
      <c r="D35" s="57"/>
      <c r="E35" s="47"/>
      <c r="F35" s="48"/>
      <c r="G35" s="48"/>
      <c r="H35" s="48"/>
      <c r="I35" s="48"/>
      <c r="J35" s="48"/>
      <c r="K35" s="47"/>
      <c r="L35" s="54"/>
    </row>
    <row r="36" spans="1:12" ht="12.75">
      <c r="A36" s="9"/>
      <c r="B36" s="1"/>
      <c r="C36" s="1"/>
      <c r="D36" s="1"/>
      <c r="E36" s="1"/>
      <c r="F36" s="1"/>
      <c r="G36" s="1"/>
      <c r="H36" s="1"/>
      <c r="I36" s="1"/>
      <c r="J36" s="83"/>
      <c r="K36" s="84"/>
      <c r="L36" s="10"/>
    </row>
    <row r="38" spans="1:10" ht="12.75">
      <c r="A38" s="3"/>
      <c r="B38" s="3"/>
      <c r="C38" s="4"/>
      <c r="D38" s="2"/>
      <c r="E38" s="2"/>
      <c r="F38" s="73"/>
      <c r="G38" s="3"/>
      <c r="H38" s="3"/>
      <c r="I38" s="3"/>
      <c r="J38" s="3"/>
    </row>
    <row r="39" spans="1:10" ht="12.75">
      <c r="A39" s="3"/>
      <c r="B39" s="3"/>
      <c r="C39" s="4"/>
      <c r="D39" s="2"/>
      <c r="E39" s="3"/>
      <c r="F39" s="3"/>
      <c r="G39" s="3"/>
      <c r="H39" s="3"/>
      <c r="I39" s="3"/>
      <c r="J39" s="2"/>
    </row>
    <row r="40" spans="1:8" ht="12.75">
      <c r="A40" s="3"/>
      <c r="B40" s="3"/>
      <c r="C40" s="4"/>
      <c r="D40" s="3"/>
      <c r="E40" s="3"/>
      <c r="F40" s="3"/>
      <c r="G40" s="3"/>
      <c r="H40" s="3"/>
    </row>
    <row r="41" spans="1:8" ht="12.75">
      <c r="A41" s="3"/>
      <c r="B41" s="3"/>
      <c r="C41" s="4"/>
      <c r="D41" s="3"/>
      <c r="E41" s="3"/>
      <c r="F41" s="3"/>
      <c r="G41" s="3"/>
      <c r="H41" s="3"/>
    </row>
    <row r="42" spans="1:8" ht="12.75">
      <c r="A42" s="3"/>
      <c r="B42" s="3"/>
      <c r="C42" s="4"/>
      <c r="D42" s="3"/>
      <c r="E42" s="3"/>
      <c r="F42" s="3"/>
      <c r="G42" s="3"/>
      <c r="H42" s="3"/>
    </row>
    <row r="43" spans="1:8" ht="12.75">
      <c r="A43" s="3"/>
      <c r="B43" s="3"/>
      <c r="C43" s="3"/>
      <c r="D43" s="44"/>
      <c r="E43" s="3"/>
      <c r="F43" s="3"/>
      <c r="G43" s="3"/>
      <c r="H43" s="3"/>
    </row>
    <row r="44" spans="1:8" ht="12.75">
      <c r="A44" s="3"/>
      <c r="B44" s="3"/>
      <c r="C44" s="3"/>
      <c r="D44" s="3"/>
      <c r="E44" s="3"/>
      <c r="F44" s="3"/>
      <c r="G44" s="3"/>
      <c r="H44" s="3"/>
    </row>
    <row r="45" spans="1:8" ht="12.75">
      <c r="A45" s="3"/>
      <c r="B45" s="3"/>
      <c r="C45" s="3"/>
      <c r="D45" s="3"/>
      <c r="E45" s="3"/>
      <c r="F45" s="3"/>
      <c r="G45" s="3"/>
      <c r="H45"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L46"/>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4</v>
      </c>
      <c r="B12" s="20" t="s">
        <v>7</v>
      </c>
      <c r="C12" s="17" t="s">
        <v>35</v>
      </c>
      <c r="D12" s="5"/>
      <c r="E12" s="5"/>
      <c r="F12" s="5"/>
      <c r="G12" s="5"/>
      <c r="H12" s="5"/>
      <c r="I12" s="6"/>
    </row>
    <row r="13" spans="1:9" ht="15">
      <c r="A13" s="22"/>
      <c r="B13" s="21" t="s">
        <v>7</v>
      </c>
      <c r="C13" s="16" t="s">
        <v>53</v>
      </c>
      <c r="D13" s="2"/>
      <c r="E13" s="2"/>
      <c r="F13" s="2"/>
      <c r="G13" s="2"/>
      <c r="H13" s="2"/>
      <c r="I13" s="8"/>
    </row>
    <row r="14" spans="1:9" ht="15">
      <c r="A14" s="22"/>
      <c r="B14" s="21" t="s">
        <v>7</v>
      </c>
      <c r="C14" s="16" t="s">
        <v>52</v>
      </c>
      <c r="D14" s="2"/>
      <c r="E14" s="2"/>
      <c r="F14" s="2"/>
      <c r="G14" s="2"/>
      <c r="H14" s="2"/>
      <c r="I14" s="8"/>
    </row>
    <row r="15" spans="1:9" ht="15.75">
      <c r="A15" s="23"/>
      <c r="B15" s="1"/>
      <c r="C15" s="18" t="s">
        <v>31</v>
      </c>
      <c r="D15" s="1"/>
      <c r="E15" s="1"/>
      <c r="F15" s="1"/>
      <c r="G15" s="1"/>
      <c r="H15" s="1"/>
      <c r="I15" s="10"/>
    </row>
    <row r="17" spans="1:8" ht="12.75">
      <c r="A17" s="3"/>
      <c r="B17" s="3"/>
      <c r="C17" s="3"/>
      <c r="D17" s="3"/>
      <c r="E17" s="3"/>
      <c r="F17" s="3"/>
      <c r="G17" s="3"/>
      <c r="H17" s="3"/>
    </row>
    <row r="19" spans="5:7" ht="12.75">
      <c r="E19" s="68" t="s">
        <v>25</v>
      </c>
      <c r="F19" s="69"/>
      <c r="G19" s="70">
        <f>step1!L8</f>
        <v>0.4</v>
      </c>
    </row>
    <row r="20" spans="5:7" ht="12.75">
      <c r="E20" s="64"/>
      <c r="F20" s="65"/>
      <c r="G20" s="66"/>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8">
        <f>B23-C23-E23+F23</f>
        <v>0</v>
      </c>
      <c r="H23" s="48">
        <f>$G$19*G23</f>
        <v>0</v>
      </c>
      <c r="I23" s="48"/>
      <c r="J23" s="48">
        <f>step1!L4</f>
        <v>40000</v>
      </c>
      <c r="K23" s="48"/>
      <c r="L23" s="54">
        <f>B23-C23-H23-J23+K23</f>
        <v>-40000</v>
      </c>
    </row>
    <row r="24" spans="1:12" ht="12.75">
      <c r="A24" s="53">
        <v>1</v>
      </c>
      <c r="B24" s="48">
        <f>step1!$L$1</f>
        <v>35000</v>
      </c>
      <c r="C24" s="48">
        <f>step1!$L$3</f>
        <v>25000</v>
      </c>
      <c r="D24" s="55">
        <f>IF(step1!$L$11=7,0.1429,0.0375)</f>
        <v>0.0375</v>
      </c>
      <c r="E24" s="48">
        <f>$J$23*D24</f>
        <v>1500</v>
      </c>
      <c r="F24" s="48"/>
      <c r="G24" s="48">
        <f>B24-C24-E24+F24</f>
        <v>8500</v>
      </c>
      <c r="H24" s="48">
        <f>$G$19*G24</f>
        <v>3400</v>
      </c>
      <c r="I24" s="48"/>
      <c r="J24" s="48"/>
      <c r="K24" s="48"/>
      <c r="L24" s="54">
        <f>B24-C24-H24-J24+K24</f>
        <v>6600</v>
      </c>
    </row>
    <row r="25" spans="1:12" ht="12.75">
      <c r="A25" s="53">
        <v>2</v>
      </c>
      <c r="B25" s="48">
        <f>step1!$L$1</f>
        <v>35000</v>
      </c>
      <c r="C25" s="48">
        <f>step1!$L$3</f>
        <v>25000</v>
      </c>
      <c r="D25" s="55">
        <f>IF(step1!$L$11=7,0.2449,0.0722)</f>
        <v>0.0722</v>
      </c>
      <c r="E25" s="48">
        <f>$J$23*D25</f>
        <v>2888</v>
      </c>
      <c r="F25" s="48"/>
      <c r="G25" s="48">
        <f>B25-C25-E25+F25</f>
        <v>7112</v>
      </c>
      <c r="H25" s="48">
        <f>$G$19*G25</f>
        <v>2844.8</v>
      </c>
      <c r="I25" s="48"/>
      <c r="J25" s="48"/>
      <c r="K25" s="48"/>
      <c r="L25" s="54">
        <f>B25-C25-H25-J25+K25</f>
        <v>7155.2</v>
      </c>
    </row>
    <row r="26" spans="1:12" ht="12.75">
      <c r="A26" s="53">
        <v>3</v>
      </c>
      <c r="B26" s="48">
        <f>step1!$L$1</f>
        <v>35000</v>
      </c>
      <c r="C26" s="48">
        <f>step1!$L$3</f>
        <v>25000</v>
      </c>
      <c r="D26" s="55">
        <f>IF(step1!$L$11=7,0.1749,0.0668)</f>
        <v>0.0668</v>
      </c>
      <c r="E26" s="48">
        <f>$J$23*D26</f>
        <v>2672</v>
      </c>
      <c r="F26" s="48">
        <f>K26-K27</f>
        <v>-2940</v>
      </c>
      <c r="G26" s="48">
        <f>B26-C26-E26+F26</f>
        <v>4388</v>
      </c>
      <c r="H26" s="48">
        <f>$G$19*G26</f>
        <v>1755.2</v>
      </c>
      <c r="I26" s="48"/>
      <c r="J26" s="48"/>
      <c r="K26" s="48">
        <f>step1!L5</f>
        <v>30000</v>
      </c>
      <c r="L26" s="54">
        <f>B26-C26-H26-J26+K26</f>
        <v>38244.8</v>
      </c>
    </row>
    <row r="27" spans="1:12" ht="12.75">
      <c r="A27" s="9"/>
      <c r="B27" s="1"/>
      <c r="C27" s="1"/>
      <c r="D27" s="1"/>
      <c r="E27" s="1"/>
      <c r="F27" s="1"/>
      <c r="G27" s="1"/>
      <c r="H27" s="1"/>
      <c r="I27" s="1"/>
      <c r="J27" s="83" t="s">
        <v>41</v>
      </c>
      <c r="K27" s="84">
        <f>J23-E24-E25-E26</f>
        <v>32940</v>
      </c>
      <c r="L27" s="10"/>
    </row>
    <row r="28" spans="1:12" ht="12.75">
      <c r="A28" s="3"/>
      <c r="B28" s="3"/>
      <c r="C28" s="4"/>
      <c r="D28" s="3"/>
      <c r="E28" s="3"/>
      <c r="F28" s="3"/>
      <c r="G28" s="3"/>
      <c r="H28" s="3"/>
      <c r="I28" s="3"/>
      <c r="L28" s="62"/>
    </row>
    <row r="29" spans="1:9" ht="12.75">
      <c r="A29" s="3"/>
      <c r="B29" s="3"/>
      <c r="C29" s="4"/>
      <c r="D29" s="3"/>
      <c r="E29" s="3"/>
      <c r="F29" s="3"/>
      <c r="G29" s="44"/>
      <c r="H29" s="12"/>
      <c r="I29" s="3"/>
    </row>
    <row r="30" spans="1:9" ht="12.75">
      <c r="A30" s="3"/>
      <c r="B30" s="76" t="s">
        <v>38</v>
      </c>
      <c r="C30" s="4"/>
      <c r="G30" s="3"/>
      <c r="H30" s="3"/>
      <c r="I30" s="3"/>
    </row>
    <row r="31" spans="1:12" ht="25.5">
      <c r="A31" s="11" t="s">
        <v>1</v>
      </c>
      <c r="B31" s="51" t="s">
        <v>12</v>
      </c>
      <c r="C31" s="51" t="s">
        <v>13</v>
      </c>
      <c r="D31" s="51" t="s">
        <v>21</v>
      </c>
      <c r="E31" s="51" t="s">
        <v>14</v>
      </c>
      <c r="F31" s="51" t="s">
        <v>15</v>
      </c>
      <c r="G31" s="51" t="s">
        <v>16</v>
      </c>
      <c r="H31" s="51" t="s">
        <v>17</v>
      </c>
      <c r="I31" s="51"/>
      <c r="J31" s="51" t="s">
        <v>18</v>
      </c>
      <c r="K31" s="51" t="s">
        <v>19</v>
      </c>
      <c r="L31" s="52" t="s">
        <v>20</v>
      </c>
    </row>
    <row r="32" spans="1:12" ht="12.75">
      <c r="A32" s="53">
        <v>0</v>
      </c>
      <c r="B32" s="48"/>
      <c r="C32" s="48"/>
      <c r="D32" s="2"/>
      <c r="E32" s="48"/>
      <c r="F32" s="48"/>
      <c r="G32" s="47"/>
      <c r="H32" s="47"/>
      <c r="I32" s="48"/>
      <c r="J32" s="48">
        <f>step1!L16</f>
        <v>80000</v>
      </c>
      <c r="K32" s="48"/>
      <c r="L32" s="56"/>
    </row>
    <row r="33" spans="1:12" ht="12.75">
      <c r="A33" s="53">
        <v>1</v>
      </c>
      <c r="B33" s="48">
        <f>step1!$L$13</f>
        <v>60000</v>
      </c>
      <c r="C33" s="48">
        <f>step1!$L$15</f>
        <v>35000</v>
      </c>
      <c r="D33" s="55">
        <f>IF(step1!$L$11=7,0.1429,0.0375)</f>
        <v>0.0375</v>
      </c>
      <c r="E33" s="48">
        <f>$J$32*D33</f>
        <v>3000</v>
      </c>
      <c r="F33" s="48"/>
      <c r="G33" s="47"/>
      <c r="H33" s="47"/>
      <c r="I33" s="48"/>
      <c r="J33" s="48"/>
      <c r="K33" s="48"/>
      <c r="L33" s="56"/>
    </row>
    <row r="34" spans="1:12" ht="12.75">
      <c r="A34" s="53">
        <v>2</v>
      </c>
      <c r="B34" s="48">
        <f>step1!$L$13</f>
        <v>60000</v>
      </c>
      <c r="C34" s="48">
        <f>step1!$L$15</f>
        <v>35000</v>
      </c>
      <c r="D34" s="55">
        <f>IF(step1!$L$11=7,0.2449,0.0722)</f>
        <v>0.0722</v>
      </c>
      <c r="E34" s="48">
        <f>$J$32*D34</f>
        <v>5776</v>
      </c>
      <c r="F34" s="48"/>
      <c r="G34" s="47"/>
      <c r="H34" s="47"/>
      <c r="I34" s="48"/>
      <c r="J34" s="48"/>
      <c r="K34" s="48"/>
      <c r="L34" s="56"/>
    </row>
    <row r="35" spans="1:12" ht="12.75">
      <c r="A35" s="53">
        <v>3</v>
      </c>
      <c r="B35" s="48">
        <f>step1!$L$13</f>
        <v>60000</v>
      </c>
      <c r="C35" s="48">
        <f>step1!$L$15</f>
        <v>35000</v>
      </c>
      <c r="D35" s="55">
        <f>IF(step1!$L$11=7,0.1749,0.0668)</f>
        <v>0.0668</v>
      </c>
      <c r="E35" s="48">
        <f>$J$32*D35</f>
        <v>5344</v>
      </c>
      <c r="F35" s="47"/>
      <c r="G35" s="47"/>
      <c r="H35" s="47"/>
      <c r="I35" s="48"/>
      <c r="J35" s="48"/>
      <c r="K35" s="48">
        <f>step1!L17</f>
        <v>60000</v>
      </c>
      <c r="L35" s="56"/>
    </row>
    <row r="36" spans="1:12" ht="12.75">
      <c r="A36" s="9"/>
      <c r="B36" s="1"/>
      <c r="C36" s="1"/>
      <c r="D36" s="1"/>
      <c r="E36" s="1"/>
      <c r="F36" s="1"/>
      <c r="G36" s="1"/>
      <c r="H36" s="1"/>
      <c r="I36" s="1"/>
      <c r="J36" s="83" t="s">
        <v>41</v>
      </c>
      <c r="K36" s="97"/>
      <c r="L36" s="10"/>
    </row>
    <row r="38" spans="1:10" ht="12.75">
      <c r="A38" s="3"/>
      <c r="B38" s="3"/>
      <c r="C38" s="4"/>
      <c r="D38" s="2"/>
      <c r="E38" s="2"/>
      <c r="F38" s="73"/>
      <c r="G38" s="3"/>
      <c r="H38" s="3"/>
      <c r="I38" s="3"/>
      <c r="J38" s="3"/>
    </row>
    <row r="39" spans="1:10" ht="12.75">
      <c r="A39" s="3"/>
      <c r="B39" s="3"/>
      <c r="C39" s="4"/>
      <c r="D39" s="2"/>
      <c r="E39" s="3"/>
      <c r="F39" s="3"/>
      <c r="G39" s="3"/>
      <c r="H39" s="3"/>
      <c r="I39" s="3"/>
      <c r="J39" s="2"/>
    </row>
    <row r="40" spans="1:8" ht="12.75">
      <c r="A40" s="3"/>
      <c r="B40" s="3"/>
      <c r="C40" s="4"/>
      <c r="D40" s="3"/>
      <c r="E40" s="3"/>
      <c r="F40" s="3"/>
      <c r="G40" s="3"/>
      <c r="H40" s="3"/>
    </row>
    <row r="41" spans="1:8" ht="12.75">
      <c r="A41" s="3"/>
      <c r="B41" s="3"/>
      <c r="C41" s="4"/>
      <c r="D41" s="3"/>
      <c r="E41" s="3"/>
      <c r="F41" s="3"/>
      <c r="G41" s="3"/>
      <c r="H41" s="3"/>
    </row>
    <row r="42" spans="1:8" ht="12.75">
      <c r="A42" s="3"/>
      <c r="B42" s="3"/>
      <c r="C42" s="4"/>
      <c r="D42" s="3"/>
      <c r="E42" s="3"/>
      <c r="F42" s="3"/>
      <c r="G42" s="3"/>
      <c r="H42" s="3"/>
    </row>
    <row r="43" spans="1:8" ht="12.75">
      <c r="A43" s="3"/>
      <c r="B43" s="3"/>
      <c r="C43" s="3"/>
      <c r="D43" s="44"/>
      <c r="E43" s="3"/>
      <c r="F43" s="3"/>
      <c r="G43" s="3"/>
      <c r="H43" s="3"/>
    </row>
    <row r="44" spans="1:8" ht="12.75">
      <c r="A44" s="3"/>
      <c r="B44" s="3"/>
      <c r="C44" s="3"/>
      <c r="D44" s="3"/>
      <c r="E44" s="3"/>
      <c r="F44" s="3"/>
      <c r="G44" s="3"/>
      <c r="H44" s="3"/>
    </row>
    <row r="45" spans="1:8" ht="12.75">
      <c r="A45" s="3"/>
      <c r="B45" s="3"/>
      <c r="C45" s="3"/>
      <c r="D45" s="3"/>
      <c r="E45" s="3"/>
      <c r="F45" s="3"/>
      <c r="G45" s="3"/>
      <c r="H45" s="3"/>
    </row>
    <row r="46" spans="1:8" ht="12.75">
      <c r="A46" s="3"/>
      <c r="B46" s="3"/>
      <c r="C46" s="3"/>
      <c r="D46" s="3"/>
      <c r="E46" s="3"/>
      <c r="F46" s="3"/>
      <c r="G46" s="3"/>
      <c r="H46" s="3"/>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7"/>
  <dimension ref="A1:L50"/>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30</v>
      </c>
      <c r="B12" s="20" t="s">
        <v>7</v>
      </c>
      <c r="C12" s="17" t="s">
        <v>49</v>
      </c>
      <c r="D12" s="5"/>
      <c r="E12" s="5"/>
      <c r="F12" s="5"/>
      <c r="G12" s="5"/>
      <c r="H12" s="5"/>
      <c r="I12" s="6"/>
    </row>
    <row r="13" spans="1:9" ht="15">
      <c r="A13" s="22"/>
      <c r="B13" s="21" t="s">
        <v>7</v>
      </c>
      <c r="C13" s="16" t="s">
        <v>50</v>
      </c>
      <c r="D13" s="2"/>
      <c r="E13" s="2"/>
      <c r="F13" s="2"/>
      <c r="G13" s="2"/>
      <c r="H13" s="2"/>
      <c r="I13" s="8"/>
    </row>
    <row r="14" spans="1:9" ht="15">
      <c r="A14" s="22"/>
      <c r="B14" s="21" t="s">
        <v>7</v>
      </c>
      <c r="C14" s="16" t="s">
        <v>51</v>
      </c>
      <c r="D14" s="2"/>
      <c r="E14" s="2"/>
      <c r="F14" s="2"/>
      <c r="G14" s="2"/>
      <c r="H14" s="2"/>
      <c r="I14" s="8"/>
    </row>
    <row r="15" spans="1:9" ht="15.75">
      <c r="A15" s="23"/>
      <c r="B15" s="25"/>
      <c r="C15" s="18" t="s">
        <v>32</v>
      </c>
      <c r="D15" s="1"/>
      <c r="E15" s="1"/>
      <c r="F15" s="1"/>
      <c r="G15" s="1"/>
      <c r="H15" s="1"/>
      <c r="I15" s="10"/>
    </row>
    <row r="16" spans="1:9" ht="12.75">
      <c r="A16" s="3"/>
      <c r="B16" s="3"/>
      <c r="C16" s="3"/>
      <c r="D16" s="3"/>
      <c r="E16" s="3"/>
      <c r="F16" s="3"/>
      <c r="G16" s="45"/>
      <c r="H16" s="3"/>
      <c r="I16" s="3"/>
    </row>
    <row r="19" spans="5:7" ht="12.75">
      <c r="E19" s="68" t="s">
        <v>25</v>
      </c>
      <c r="F19" s="69"/>
      <c r="G19" s="70">
        <f>step1!L8</f>
        <v>0.4</v>
      </c>
    </row>
    <row r="20" spans="5:7" ht="12.75">
      <c r="E20" s="64"/>
      <c r="F20" s="65"/>
      <c r="G20" s="66"/>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8">
        <f>B23-C23-E23+F23</f>
        <v>0</v>
      </c>
      <c r="H23" s="48">
        <f>$G$19*G23</f>
        <v>0</v>
      </c>
      <c r="I23" s="48"/>
      <c r="J23" s="48">
        <f>step1!L4</f>
        <v>40000</v>
      </c>
      <c r="K23" s="48"/>
      <c r="L23" s="54">
        <f>B23-C23-H23-J23+K23</f>
        <v>-40000</v>
      </c>
    </row>
    <row r="24" spans="1:12" ht="12.75">
      <c r="A24" s="53">
        <v>1</v>
      </c>
      <c r="B24" s="48">
        <f>step1!$L$1</f>
        <v>35000</v>
      </c>
      <c r="C24" s="48">
        <f>step1!$L$3</f>
        <v>25000</v>
      </c>
      <c r="D24" s="55">
        <f>IF(step1!$L$11=7,0.1429,0.0375)</f>
        <v>0.0375</v>
      </c>
      <c r="E24" s="48">
        <f>$J$23*D24</f>
        <v>1500</v>
      </c>
      <c r="F24" s="48"/>
      <c r="G24" s="48">
        <f>B24-C24-E24+F24</f>
        <v>8500</v>
      </c>
      <c r="H24" s="48">
        <f>$G$19*G24</f>
        <v>3400</v>
      </c>
      <c r="I24" s="48"/>
      <c r="J24" s="48"/>
      <c r="K24" s="48"/>
      <c r="L24" s="54">
        <f>B24-C24-H24-J24+K24</f>
        <v>6600</v>
      </c>
    </row>
    <row r="25" spans="1:12" ht="12.75">
      <c r="A25" s="53">
        <v>2</v>
      </c>
      <c r="B25" s="48">
        <f>step1!$L$1</f>
        <v>35000</v>
      </c>
      <c r="C25" s="48">
        <f>step1!$L$3</f>
        <v>25000</v>
      </c>
      <c r="D25" s="55">
        <f>IF(step1!$L$11=7,0.2449,0.0722)</f>
        <v>0.0722</v>
      </c>
      <c r="E25" s="48">
        <f>$J$23*D25</f>
        <v>2888</v>
      </c>
      <c r="F25" s="48"/>
      <c r="G25" s="48">
        <f>B25-C25-E25+F25</f>
        <v>7112</v>
      </c>
      <c r="H25" s="48">
        <f>$G$19*G25</f>
        <v>2844.8</v>
      </c>
      <c r="I25" s="48"/>
      <c r="J25" s="48"/>
      <c r="K25" s="48"/>
      <c r="L25" s="54">
        <f>B25-C25-H25-J25+K25</f>
        <v>7155.2</v>
      </c>
    </row>
    <row r="26" spans="1:12" ht="12.75">
      <c r="A26" s="53">
        <v>3</v>
      </c>
      <c r="B26" s="48">
        <f>step1!$L$1</f>
        <v>35000</v>
      </c>
      <c r="C26" s="48">
        <f>step1!$L$3</f>
        <v>25000</v>
      </c>
      <c r="D26" s="55">
        <f>IF(step1!$L$11=7,0.1749,0.0668)</f>
        <v>0.0668</v>
      </c>
      <c r="E26" s="48">
        <f>$J$23*D26</f>
        <v>2672</v>
      </c>
      <c r="F26" s="48">
        <f>K26-K27</f>
        <v>-2940</v>
      </c>
      <c r="G26" s="48">
        <f>B26-C26-E26+F26</f>
        <v>4388</v>
      </c>
      <c r="H26" s="48">
        <f>$G$19*G26</f>
        <v>1755.2</v>
      </c>
      <c r="I26" s="48"/>
      <c r="J26" s="48"/>
      <c r="K26" s="48">
        <f>step1!L5</f>
        <v>30000</v>
      </c>
      <c r="L26" s="54">
        <f>B26-C26-H26-J26+K26</f>
        <v>38244.8</v>
      </c>
    </row>
    <row r="27" spans="1:12" ht="12.75">
      <c r="A27" s="9"/>
      <c r="B27" s="1"/>
      <c r="C27" s="1"/>
      <c r="D27" s="1"/>
      <c r="E27" s="1"/>
      <c r="F27" s="1"/>
      <c r="G27" s="1"/>
      <c r="H27" s="1"/>
      <c r="I27" s="1"/>
      <c r="J27" s="83" t="s">
        <v>41</v>
      </c>
      <c r="K27" s="84">
        <f>J23-E24-E25-E26</f>
        <v>32940</v>
      </c>
      <c r="L27" s="10"/>
    </row>
    <row r="28" spans="1:12" ht="12.75">
      <c r="A28" s="3"/>
      <c r="B28" s="3"/>
      <c r="C28" s="4"/>
      <c r="D28" s="3"/>
      <c r="E28" s="3"/>
      <c r="F28" s="3"/>
      <c r="G28" s="3"/>
      <c r="H28" s="3"/>
      <c r="I28" s="3"/>
      <c r="L28" s="62"/>
    </row>
    <row r="29" spans="1:9" ht="12.75">
      <c r="A29" s="3"/>
      <c r="B29" s="3"/>
      <c r="C29" s="4"/>
      <c r="D29" s="3"/>
      <c r="E29" s="3"/>
      <c r="F29" s="3"/>
      <c r="G29" s="44"/>
      <c r="H29" s="12"/>
      <c r="I29" s="3"/>
    </row>
    <row r="30" spans="1:9" ht="12.75">
      <c r="A30" s="3"/>
      <c r="B30" s="76" t="s">
        <v>38</v>
      </c>
      <c r="C30" s="4"/>
      <c r="G30" s="3"/>
      <c r="H30" s="3"/>
      <c r="I30" s="3"/>
    </row>
    <row r="31" spans="1:12" ht="25.5">
      <c r="A31" s="11" t="s">
        <v>1</v>
      </c>
      <c r="B31" s="51" t="s">
        <v>12</v>
      </c>
      <c r="C31" s="51" t="s">
        <v>13</v>
      </c>
      <c r="D31" s="51" t="s">
        <v>21</v>
      </c>
      <c r="E31" s="51" t="s">
        <v>14</v>
      </c>
      <c r="F31" s="51" t="s">
        <v>15</v>
      </c>
      <c r="G31" s="51" t="s">
        <v>16</v>
      </c>
      <c r="H31" s="51" t="s">
        <v>17</v>
      </c>
      <c r="I31" s="51"/>
      <c r="J31" s="51" t="s">
        <v>18</v>
      </c>
      <c r="K31" s="51" t="s">
        <v>19</v>
      </c>
      <c r="L31" s="52" t="s">
        <v>20</v>
      </c>
    </row>
    <row r="32" spans="1:12" ht="12.75">
      <c r="A32" s="53">
        <v>0</v>
      </c>
      <c r="B32" s="48"/>
      <c r="C32" s="48"/>
      <c r="D32" s="2"/>
      <c r="E32" s="48"/>
      <c r="F32" s="48"/>
      <c r="G32" s="48">
        <f>B32-C32-E32+F32</f>
        <v>0</v>
      </c>
      <c r="H32" s="48">
        <f>$G$19*G32</f>
        <v>0</v>
      </c>
      <c r="I32" s="48"/>
      <c r="J32" s="48">
        <f>step1!L16</f>
        <v>80000</v>
      </c>
      <c r="K32" s="48"/>
      <c r="L32" s="54">
        <f>B32-C32-H32-J32+K32</f>
        <v>-80000</v>
      </c>
    </row>
    <row r="33" spans="1:12" ht="12.75">
      <c r="A33" s="53">
        <v>1</v>
      </c>
      <c r="B33" s="48">
        <f>step1!$L$13</f>
        <v>60000</v>
      </c>
      <c r="C33" s="48">
        <f>step1!$L$15</f>
        <v>35000</v>
      </c>
      <c r="D33" s="55">
        <f>IF(step1!$L$11=7,0.1429,0.0375)</f>
        <v>0.0375</v>
      </c>
      <c r="E33" s="48">
        <f>$J$32*D33</f>
        <v>3000</v>
      </c>
      <c r="F33" s="48"/>
      <c r="G33" s="48">
        <f>B33-C33-E33+F33</f>
        <v>22000</v>
      </c>
      <c r="H33" s="48">
        <f>$G$19*G33</f>
        <v>8800</v>
      </c>
      <c r="I33" s="48"/>
      <c r="J33" s="48"/>
      <c r="K33" s="48"/>
      <c r="L33" s="54">
        <f>B33-C33-H33-J33+K33</f>
        <v>16200</v>
      </c>
    </row>
    <row r="34" spans="1:12" ht="12.75">
      <c r="A34" s="53">
        <v>2</v>
      </c>
      <c r="B34" s="48">
        <f>step1!$L$13</f>
        <v>60000</v>
      </c>
      <c r="C34" s="48">
        <f>step1!$L$15</f>
        <v>35000</v>
      </c>
      <c r="D34" s="55">
        <f>IF(step1!$L$11=7,0.2449,0.0722)</f>
        <v>0.0722</v>
      </c>
      <c r="E34" s="48">
        <f>$J$32*D34</f>
        <v>5776</v>
      </c>
      <c r="F34" s="48"/>
      <c r="G34" s="48">
        <f>B34-C34-E34+F34</f>
        <v>19224</v>
      </c>
      <c r="H34" s="48">
        <f>$G$19*G34</f>
        <v>7689.6</v>
      </c>
      <c r="I34" s="48"/>
      <c r="J34" s="48"/>
      <c r="K34" s="48"/>
      <c r="L34" s="54">
        <f>B34-C34-H34-J34+K34</f>
        <v>17310.4</v>
      </c>
    </row>
    <row r="35" spans="1:12" ht="12.75">
      <c r="A35" s="53">
        <v>3</v>
      </c>
      <c r="B35" s="48">
        <f>step1!$L$13</f>
        <v>60000</v>
      </c>
      <c r="C35" s="48">
        <f>step1!$L$15</f>
        <v>35000</v>
      </c>
      <c r="D35" s="55">
        <f>IF(step1!$L$11=7,0.1749,0.0668)</f>
        <v>0.0668</v>
      </c>
      <c r="E35" s="48">
        <f>$J$32*D35</f>
        <v>5344</v>
      </c>
      <c r="F35" s="48">
        <f>K35-(J32-E33-E34-E35)</f>
        <v>-5880</v>
      </c>
      <c r="G35" s="48">
        <f>B35-C35-E35+F35</f>
        <v>13776</v>
      </c>
      <c r="H35" s="48">
        <f>$G$19*G35</f>
        <v>5510.400000000001</v>
      </c>
      <c r="I35" s="48"/>
      <c r="J35" s="48"/>
      <c r="K35" s="48">
        <f>step1!L17</f>
        <v>60000</v>
      </c>
      <c r="L35" s="54">
        <f>B35-C35-H35-J35+K35</f>
        <v>79489.6</v>
      </c>
    </row>
    <row r="36" spans="1:12" ht="12.75">
      <c r="A36" s="9"/>
      <c r="B36" s="1"/>
      <c r="C36" s="1"/>
      <c r="D36" s="1"/>
      <c r="E36" s="1"/>
      <c r="F36" s="1"/>
      <c r="G36" s="1"/>
      <c r="H36" s="1"/>
      <c r="I36" s="1"/>
      <c r="J36" s="83" t="s">
        <v>41</v>
      </c>
      <c r="K36" s="84">
        <f>J32-E33-E34-E35</f>
        <v>65880</v>
      </c>
      <c r="L36" s="10"/>
    </row>
    <row r="38" spans="1:10" ht="12.75">
      <c r="A38" s="3"/>
      <c r="B38" s="3"/>
      <c r="C38" s="4"/>
      <c r="D38" s="2"/>
      <c r="E38" s="2"/>
      <c r="F38" s="73"/>
      <c r="G38" s="3"/>
      <c r="H38" s="3"/>
      <c r="I38" s="3"/>
      <c r="J38" s="3"/>
    </row>
    <row r="39" spans="1:10" ht="12.75">
      <c r="A39" s="3"/>
      <c r="B39" s="75" t="s">
        <v>39</v>
      </c>
      <c r="G39" s="3"/>
      <c r="H39" s="3"/>
      <c r="I39" s="3"/>
      <c r="J39" s="2"/>
    </row>
    <row r="40" spans="1:6" ht="25.5">
      <c r="A40" s="3"/>
      <c r="C40" s="77" t="s">
        <v>1</v>
      </c>
      <c r="D40" s="51" t="s">
        <v>47</v>
      </c>
      <c r="E40" s="51" t="s">
        <v>48</v>
      </c>
      <c r="F40" s="52" t="s">
        <v>42</v>
      </c>
    </row>
    <row r="41" spans="1:6" ht="12.75">
      <c r="A41" s="3"/>
      <c r="C41" s="7">
        <v>0</v>
      </c>
      <c r="D41" s="47"/>
      <c r="E41" s="47"/>
      <c r="F41" s="89"/>
    </row>
    <row r="42" spans="1:6" ht="12.75">
      <c r="A42" s="3"/>
      <c r="C42" s="7">
        <v>1</v>
      </c>
      <c r="D42" s="47"/>
      <c r="E42" s="47"/>
      <c r="F42" s="89"/>
    </row>
    <row r="43" spans="1:6" ht="12.75">
      <c r="A43" s="3"/>
      <c r="C43" s="7">
        <v>2</v>
      </c>
      <c r="D43" s="47"/>
      <c r="E43" s="47"/>
      <c r="F43" s="89"/>
    </row>
    <row r="44" spans="1:6" ht="12.75">
      <c r="A44" s="3"/>
      <c r="C44" s="7">
        <v>3</v>
      </c>
      <c r="D44" s="47"/>
      <c r="E44" s="47"/>
      <c r="F44" s="89"/>
    </row>
    <row r="45" spans="1:6" ht="12.75">
      <c r="A45" s="3"/>
      <c r="C45" s="7"/>
      <c r="D45" s="2"/>
      <c r="E45" s="2"/>
      <c r="F45" s="8"/>
    </row>
    <row r="46" spans="3:6" ht="12.75">
      <c r="C46" s="82"/>
      <c r="D46" s="87"/>
      <c r="E46" s="87"/>
      <c r="F46" s="8"/>
    </row>
    <row r="47" spans="3:6" ht="12.75">
      <c r="C47" s="7"/>
      <c r="D47" s="3"/>
      <c r="E47" s="3"/>
      <c r="F47" s="8"/>
    </row>
    <row r="48" spans="3:6" ht="12.75">
      <c r="C48" s="7"/>
      <c r="D48" s="2"/>
      <c r="E48" s="2"/>
      <c r="F48" s="88"/>
    </row>
    <row r="49" spans="3:6" ht="12.75">
      <c r="C49" s="9"/>
      <c r="D49" s="1"/>
      <c r="E49" s="1"/>
      <c r="F49" s="10"/>
    </row>
    <row r="50" spans="5:6" ht="12.75">
      <c r="E50" s="81"/>
      <c r="F50" s="79"/>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6"/>
  <dimension ref="A1:L50"/>
  <sheetViews>
    <sheetView workbookViewId="0" topLeftCell="A3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36</v>
      </c>
      <c r="B12" s="20" t="s">
        <v>7</v>
      </c>
      <c r="C12" s="17" t="s">
        <v>43</v>
      </c>
      <c r="D12" s="5"/>
      <c r="E12" s="5"/>
      <c r="F12" s="5"/>
      <c r="G12" s="5"/>
      <c r="H12" s="5"/>
      <c r="I12" s="6"/>
    </row>
    <row r="13" spans="1:9" ht="15">
      <c r="A13" s="22"/>
      <c r="B13" s="21" t="s">
        <v>7</v>
      </c>
      <c r="C13" s="16" t="s">
        <v>44</v>
      </c>
      <c r="D13" s="2"/>
      <c r="E13" s="2"/>
      <c r="F13" s="2"/>
      <c r="G13" s="2"/>
      <c r="H13" s="2"/>
      <c r="I13" s="8"/>
    </row>
    <row r="14" spans="1:9" ht="15.75">
      <c r="A14" s="22"/>
      <c r="B14" s="21" t="s">
        <v>7</v>
      </c>
      <c r="C14" s="16" t="s">
        <v>45</v>
      </c>
      <c r="D14" s="2"/>
      <c r="E14" s="2"/>
      <c r="F14" s="2"/>
      <c r="G14" s="2"/>
      <c r="H14" s="2"/>
      <c r="I14" s="8"/>
    </row>
    <row r="15" spans="1:9" ht="15.75">
      <c r="A15" s="23"/>
      <c r="B15" s="25"/>
      <c r="C15" s="18" t="s">
        <v>33</v>
      </c>
      <c r="D15" s="1"/>
      <c r="E15" s="1"/>
      <c r="F15" s="1"/>
      <c r="G15" s="1"/>
      <c r="H15" s="1"/>
      <c r="I15" s="10"/>
    </row>
    <row r="16" spans="1:9" ht="12.75">
      <c r="A16" s="3"/>
      <c r="B16" s="3"/>
      <c r="C16" s="3"/>
      <c r="D16" s="3"/>
      <c r="E16" s="3"/>
      <c r="F16" s="3"/>
      <c r="G16" s="45"/>
      <c r="H16" s="3"/>
      <c r="I16" s="3"/>
    </row>
    <row r="19" spans="5:7" ht="12.75">
      <c r="E19" s="68" t="s">
        <v>25</v>
      </c>
      <c r="F19" s="69"/>
      <c r="G19" s="70">
        <f>step1!L8</f>
        <v>0.4</v>
      </c>
    </row>
    <row r="20" spans="5:7" ht="12.75">
      <c r="E20" s="64" t="s">
        <v>26</v>
      </c>
      <c r="F20" s="65"/>
      <c r="G20" s="71"/>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8">
        <f>B23-C23-E23+F23</f>
        <v>0</v>
      </c>
      <c r="H23" s="48">
        <f>$G$19*G23</f>
        <v>0</v>
      </c>
      <c r="I23" s="48"/>
      <c r="J23" s="48">
        <f>step1!L4</f>
        <v>40000</v>
      </c>
      <c r="K23" s="48"/>
      <c r="L23" s="54">
        <f>B23-C23-H23-J23+K23</f>
        <v>-40000</v>
      </c>
    </row>
    <row r="24" spans="1:12" ht="12.75">
      <c r="A24" s="53">
        <v>1</v>
      </c>
      <c r="B24" s="48">
        <f>step1!$L$1</f>
        <v>35000</v>
      </c>
      <c r="C24" s="48">
        <f>step1!$L$3</f>
        <v>25000</v>
      </c>
      <c r="D24" s="55">
        <f>IF(step1!$L$11=7,0.1429,0.0375)</f>
        <v>0.0375</v>
      </c>
      <c r="E24" s="48">
        <f>$J$23*D24</f>
        <v>1500</v>
      </c>
      <c r="F24" s="48"/>
      <c r="G24" s="48">
        <f>B24-C24-E24+F24</f>
        <v>8500</v>
      </c>
      <c r="H24" s="48">
        <f>$G$19*G24</f>
        <v>3400</v>
      </c>
      <c r="I24" s="48"/>
      <c r="J24" s="48"/>
      <c r="K24" s="48"/>
      <c r="L24" s="54">
        <f>B24-C24-H24-J24+K24</f>
        <v>6600</v>
      </c>
    </row>
    <row r="25" spans="1:12" ht="12.75">
      <c r="A25" s="53">
        <v>2</v>
      </c>
      <c r="B25" s="48">
        <f>step1!$L$1</f>
        <v>35000</v>
      </c>
      <c r="C25" s="48">
        <f>step1!$L$3</f>
        <v>25000</v>
      </c>
      <c r="D25" s="55">
        <f>IF(step1!$L$11=7,0.2449,0.0722)</f>
        <v>0.0722</v>
      </c>
      <c r="E25" s="48">
        <f>$J$23*D25</f>
        <v>2888</v>
      </c>
      <c r="F25" s="48"/>
      <c r="G25" s="48">
        <f>B25-C25-E25+F25</f>
        <v>7112</v>
      </c>
      <c r="H25" s="48">
        <f>$G$19*G25</f>
        <v>2844.8</v>
      </c>
      <c r="I25" s="48"/>
      <c r="J25" s="48"/>
      <c r="K25" s="48"/>
      <c r="L25" s="54">
        <f>B25-C25-H25-J25+K25</f>
        <v>7155.2</v>
      </c>
    </row>
    <row r="26" spans="1:12" ht="12.75">
      <c r="A26" s="53">
        <v>3</v>
      </c>
      <c r="B26" s="48">
        <f>step1!$L$1</f>
        <v>35000</v>
      </c>
      <c r="C26" s="48">
        <f>step1!$L$3</f>
        <v>25000</v>
      </c>
      <c r="D26" s="55">
        <f>IF(step1!$L$11=7,0.1749,0.0668)</f>
        <v>0.0668</v>
      </c>
      <c r="E26" s="48">
        <f>$J$23*D26</f>
        <v>2672</v>
      </c>
      <c r="F26" s="48">
        <f>K26-K27</f>
        <v>-2940</v>
      </c>
      <c r="G26" s="48">
        <f>B26-C26-E26+F26</f>
        <v>4388</v>
      </c>
      <c r="H26" s="48">
        <f>$G$19*G26</f>
        <v>1755.2</v>
      </c>
      <c r="I26" s="48"/>
      <c r="J26" s="48"/>
      <c r="K26" s="48">
        <f>step1!L5</f>
        <v>30000</v>
      </c>
      <c r="L26" s="54">
        <f>B26-C26-H26-J26+K26</f>
        <v>38244.8</v>
      </c>
    </row>
    <row r="27" spans="1:12" ht="12.75">
      <c r="A27" s="9"/>
      <c r="B27" s="1"/>
      <c r="C27" s="1"/>
      <c r="D27" s="1"/>
      <c r="E27" s="1"/>
      <c r="F27" s="1"/>
      <c r="G27" s="1"/>
      <c r="H27" s="1"/>
      <c r="I27" s="1"/>
      <c r="J27" s="83" t="s">
        <v>41</v>
      </c>
      <c r="K27" s="84">
        <f>J23-E24-E25-E26</f>
        <v>32940</v>
      </c>
      <c r="L27" s="10"/>
    </row>
    <row r="28" spans="1:12" ht="12.75">
      <c r="A28" s="3"/>
      <c r="B28" s="3"/>
      <c r="C28" s="4"/>
      <c r="D28" s="3"/>
      <c r="E28" s="3"/>
      <c r="F28" s="3"/>
      <c r="G28" s="3"/>
      <c r="H28" s="3"/>
      <c r="I28" s="3"/>
      <c r="L28" s="62"/>
    </row>
    <row r="29" spans="1:9" ht="12.75">
      <c r="A29" s="3"/>
      <c r="B29" s="3"/>
      <c r="C29" s="4"/>
      <c r="D29" s="3"/>
      <c r="E29" s="3"/>
      <c r="F29" s="3"/>
      <c r="G29" s="44"/>
      <c r="H29" s="12"/>
      <c r="I29" s="3"/>
    </row>
    <row r="30" spans="1:9" ht="12.75">
      <c r="A30" s="3"/>
      <c r="B30" s="76" t="s">
        <v>38</v>
      </c>
      <c r="C30" s="4"/>
      <c r="G30" s="3"/>
      <c r="H30" s="3"/>
      <c r="I30" s="3"/>
    </row>
    <row r="31" spans="1:12" ht="25.5">
      <c r="A31" s="11" t="s">
        <v>1</v>
      </c>
      <c r="B31" s="51" t="s">
        <v>12</v>
      </c>
      <c r="C31" s="51" t="s">
        <v>13</v>
      </c>
      <c r="D31" s="51" t="s">
        <v>21</v>
      </c>
      <c r="E31" s="51" t="s">
        <v>14</v>
      </c>
      <c r="F31" s="51" t="s">
        <v>15</v>
      </c>
      <c r="G31" s="51" t="s">
        <v>16</v>
      </c>
      <c r="H31" s="51" t="s">
        <v>17</v>
      </c>
      <c r="I31" s="51"/>
      <c r="J31" s="51" t="s">
        <v>18</v>
      </c>
      <c r="K31" s="51" t="s">
        <v>19</v>
      </c>
      <c r="L31" s="52" t="s">
        <v>20</v>
      </c>
    </row>
    <row r="32" spans="1:12" ht="12.75">
      <c r="A32" s="53">
        <v>0</v>
      </c>
      <c r="B32" s="48"/>
      <c r="C32" s="48"/>
      <c r="D32" s="2"/>
      <c r="E32" s="48"/>
      <c r="F32" s="48"/>
      <c r="G32" s="48">
        <f>B32-C32-E32+F32</f>
        <v>0</v>
      </c>
      <c r="H32" s="48">
        <f>$G$19*G32</f>
        <v>0</v>
      </c>
      <c r="I32" s="48"/>
      <c r="J32" s="48">
        <f>step1!L16</f>
        <v>80000</v>
      </c>
      <c r="K32" s="48"/>
      <c r="L32" s="54">
        <f>B32-C32-H32-J32+K32</f>
        <v>-80000</v>
      </c>
    </row>
    <row r="33" spans="1:12" ht="12.75">
      <c r="A33" s="53">
        <v>1</v>
      </c>
      <c r="B33" s="48">
        <f>step1!$L$13</f>
        <v>60000</v>
      </c>
      <c r="C33" s="48">
        <f>step1!$L$15</f>
        <v>35000</v>
      </c>
      <c r="D33" s="55">
        <f>IF(step1!$L$11=7,0.1429,0.0375)</f>
        <v>0.0375</v>
      </c>
      <c r="E33" s="48">
        <f>$J$32*D33</f>
        <v>3000</v>
      </c>
      <c r="F33" s="48"/>
      <c r="G33" s="48">
        <f>B33-C33-E33+F33</f>
        <v>22000</v>
      </c>
      <c r="H33" s="48">
        <f>$G$19*G33</f>
        <v>8800</v>
      </c>
      <c r="I33" s="48"/>
      <c r="J33" s="48"/>
      <c r="K33" s="48"/>
      <c r="L33" s="54">
        <f>B33-C33-H33-J33+K33</f>
        <v>16200</v>
      </c>
    </row>
    <row r="34" spans="1:12" ht="12.75">
      <c r="A34" s="53">
        <v>2</v>
      </c>
      <c r="B34" s="48">
        <f>step1!$L$13</f>
        <v>60000</v>
      </c>
      <c r="C34" s="48">
        <f>step1!$L$15</f>
        <v>35000</v>
      </c>
      <c r="D34" s="55">
        <f>IF(step1!$L$11=7,0.2449,0.0722)</f>
        <v>0.0722</v>
      </c>
      <c r="E34" s="48">
        <f>$J$32*D34</f>
        <v>5776</v>
      </c>
      <c r="F34" s="48"/>
      <c r="G34" s="48">
        <f>B34-C34-E34+F34</f>
        <v>19224</v>
      </c>
      <c r="H34" s="48">
        <f>$G$19*G34</f>
        <v>7689.6</v>
      </c>
      <c r="I34" s="48"/>
      <c r="J34" s="48"/>
      <c r="K34" s="48"/>
      <c r="L34" s="54">
        <f>B34-C34-H34-J34+K34</f>
        <v>17310.4</v>
      </c>
    </row>
    <row r="35" spans="1:12" ht="12.75">
      <c r="A35" s="53">
        <v>3</v>
      </c>
      <c r="B35" s="48">
        <f>step1!$L$13</f>
        <v>60000</v>
      </c>
      <c r="C35" s="48">
        <f>step1!$L$15</f>
        <v>35000</v>
      </c>
      <c r="D35" s="55">
        <f>IF(step1!$L$11=7,0.1749,0.0668)</f>
        <v>0.0668</v>
      </c>
      <c r="E35" s="48">
        <f>$J$32*D35</f>
        <v>5344</v>
      </c>
      <c r="F35" s="48">
        <f>K35-(J32-E33-E34-E35)</f>
        <v>-5880</v>
      </c>
      <c r="G35" s="48">
        <f>B35-C35-E35+F35</f>
        <v>13776</v>
      </c>
      <c r="H35" s="48">
        <f>$G$19*G35</f>
        <v>5510.400000000001</v>
      </c>
      <c r="I35" s="48"/>
      <c r="J35" s="48"/>
      <c r="K35" s="48">
        <f>step1!L17</f>
        <v>60000</v>
      </c>
      <c r="L35" s="54">
        <f>B35-C35-H35-J35+K35</f>
        <v>79489.6</v>
      </c>
    </row>
    <row r="36" spans="1:12" ht="12.75">
      <c r="A36" s="9"/>
      <c r="B36" s="1"/>
      <c r="C36" s="1"/>
      <c r="D36" s="1"/>
      <c r="E36" s="1"/>
      <c r="F36" s="1"/>
      <c r="G36" s="1"/>
      <c r="H36" s="1"/>
      <c r="I36" s="1"/>
      <c r="J36" s="83" t="s">
        <v>41</v>
      </c>
      <c r="K36" s="84">
        <f>J32-E33-E34-E35</f>
        <v>65880</v>
      </c>
      <c r="L36" s="10"/>
    </row>
    <row r="38" spans="1:10" ht="12.75">
      <c r="A38" s="3"/>
      <c r="B38" s="3"/>
      <c r="C38" s="4"/>
      <c r="D38" s="2"/>
      <c r="E38" s="2"/>
      <c r="F38" s="73"/>
      <c r="G38" s="3"/>
      <c r="H38" s="3"/>
      <c r="I38" s="3"/>
      <c r="J38" s="3"/>
    </row>
    <row r="39" spans="1:10" ht="12.75">
      <c r="A39" s="3"/>
      <c r="B39" s="75" t="s">
        <v>39</v>
      </c>
      <c r="G39" s="3"/>
      <c r="H39" s="3"/>
      <c r="I39" s="3"/>
      <c r="J39" s="2"/>
    </row>
    <row r="40" spans="1:6" ht="25.5">
      <c r="A40" s="3"/>
      <c r="C40" s="77" t="s">
        <v>1</v>
      </c>
      <c r="D40" s="51" t="s">
        <v>46</v>
      </c>
      <c r="E40" s="51" t="s">
        <v>37</v>
      </c>
      <c r="F40" s="52" t="s">
        <v>42</v>
      </c>
    </row>
    <row r="41" spans="1:7" ht="12.75">
      <c r="A41" s="3"/>
      <c r="C41" s="7">
        <v>0</v>
      </c>
      <c r="D41" s="80">
        <f>L32</f>
        <v>-80000</v>
      </c>
      <c r="E41" s="80">
        <f>L23</f>
        <v>-40000</v>
      </c>
      <c r="F41" s="78">
        <f>D41-E41</f>
        <v>-40000</v>
      </c>
      <c r="G41" s="58" t="s">
        <v>63</v>
      </c>
    </row>
    <row r="42" spans="1:6" ht="12.75">
      <c r="A42" s="3"/>
      <c r="C42" s="7">
        <v>1</v>
      </c>
      <c r="D42" s="80">
        <f>L33</f>
        <v>16200</v>
      </c>
      <c r="E42" s="80">
        <f>L24</f>
        <v>6600</v>
      </c>
      <c r="F42" s="78">
        <f>D42-E42</f>
        <v>9600</v>
      </c>
    </row>
    <row r="43" spans="1:6" ht="12.75">
      <c r="A43" s="3"/>
      <c r="C43" s="7">
        <v>2</v>
      </c>
      <c r="D43" s="80">
        <f>L34</f>
        <v>17310.4</v>
      </c>
      <c r="E43" s="80">
        <f>L25</f>
        <v>7155.2</v>
      </c>
      <c r="F43" s="78">
        <f>D43-E43</f>
        <v>10155.2</v>
      </c>
    </row>
    <row r="44" spans="1:6" ht="12.75">
      <c r="A44" s="3"/>
      <c r="C44" s="7">
        <v>3</v>
      </c>
      <c r="D44" s="80">
        <f>L35</f>
        <v>79489.6</v>
      </c>
      <c r="E44" s="80">
        <f>L26</f>
        <v>38244.8</v>
      </c>
      <c r="F44" s="78">
        <f>D44-E44</f>
        <v>41244.8</v>
      </c>
    </row>
    <row r="45" spans="1:6" ht="12.75">
      <c r="A45" s="3"/>
      <c r="C45" s="7"/>
      <c r="D45" s="2"/>
      <c r="E45" s="2"/>
      <c r="F45" s="8"/>
    </row>
    <row r="46" spans="3:6" ht="12.75">
      <c r="C46" s="82" t="s">
        <v>27</v>
      </c>
      <c r="D46" s="86"/>
      <c r="E46" s="86"/>
      <c r="F46" s="8"/>
    </row>
    <row r="47" spans="3:6" ht="12.75">
      <c r="C47" s="7"/>
      <c r="D47" s="2"/>
      <c r="E47" s="2"/>
      <c r="F47" s="8"/>
    </row>
    <row r="48" spans="3:6" ht="12.75">
      <c r="C48" s="7"/>
      <c r="D48" s="2" t="s">
        <v>40</v>
      </c>
      <c r="E48" s="2"/>
      <c r="F48" s="99"/>
    </row>
    <row r="49" spans="3:6" ht="12.75">
      <c r="C49" s="9"/>
      <c r="D49" s="1"/>
      <c r="E49" s="1"/>
      <c r="F49" s="10"/>
    </row>
    <row r="50" spans="5:6" ht="12.75">
      <c r="E50" s="81"/>
      <c r="F50" s="79"/>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5"/>
  <dimension ref="A1:L62"/>
  <sheetViews>
    <sheetView workbookViewId="0" topLeftCell="A1">
      <selection activeCell="A1" sqref="A1"/>
    </sheetView>
  </sheetViews>
  <sheetFormatPr defaultColWidth="9.140625" defaultRowHeight="12.75"/>
  <cols>
    <col min="2" max="2" width="9.7109375" style="0" customWidth="1"/>
    <col min="4" max="4" width="9.7109375" style="0" customWidth="1"/>
    <col min="5" max="5" width="11.7109375" style="0" customWidth="1"/>
    <col min="6" max="6" width="10.7109375" style="0" customWidth="1"/>
    <col min="9" max="9" width="6.7109375" style="0" customWidth="1"/>
  </cols>
  <sheetData>
    <row r="1" ht="18.75">
      <c r="D1" s="15" t="str">
        <f>step1!D1</f>
        <v>After tax analysis - multiple alternatives</v>
      </c>
    </row>
    <row r="2" ht="18.75">
      <c r="D2" s="15" t="str">
        <f>step1!D2</f>
        <v>Facilities problems</v>
      </c>
    </row>
    <row r="4" spans="2:9" ht="12.75">
      <c r="B4" s="26" t="str">
        <f>step1!B4</f>
        <v>South Hawaii A &amp; M University (SHAMU) needs temporary air conditioning in their lab</v>
      </c>
      <c r="C4" s="27"/>
      <c r="D4" s="27"/>
      <c r="E4" s="27"/>
      <c r="F4" s="27"/>
      <c r="G4" s="27"/>
      <c r="H4" s="27"/>
      <c r="I4" s="28"/>
    </row>
    <row r="5" spans="1:9" ht="12.75">
      <c r="A5" s="2"/>
      <c r="B5" s="29" t="str">
        <f>step1!B5</f>
        <v>for 3 years until their new power plant is completed.  The basic unit costs $40000 to</v>
      </c>
      <c r="C5" s="30"/>
      <c r="D5" s="30"/>
      <c r="E5" s="30"/>
      <c r="F5" s="30"/>
      <c r="G5" s="30"/>
      <c r="H5" s="39"/>
      <c r="I5" s="32"/>
    </row>
    <row r="6" spans="1:9" ht="12.75">
      <c r="A6" s="2"/>
      <c r="B6" s="29" t="str">
        <f>step1!B6</f>
        <v>purchase, has annual fuel and maintenance expenses of $25000 per year, annual energy</v>
      </c>
      <c r="C6" s="30"/>
      <c r="D6" s="30"/>
      <c r="E6" s="30"/>
      <c r="F6" s="30"/>
      <c r="G6" s="30"/>
      <c r="H6" s="30"/>
      <c r="I6" s="32"/>
    </row>
    <row r="7" spans="1:9" ht="12.75">
      <c r="A7" s="2"/>
      <c r="B7" s="29" t="str">
        <f>step1!B7</f>
        <v>savings of $35000, and salvage value of $30000.  The high efficiency unit costs $80000, with</v>
      </c>
      <c r="C7" s="30"/>
      <c r="D7" s="30"/>
      <c r="E7" s="30"/>
      <c r="F7" s="30"/>
      <c r="G7" s="30"/>
      <c r="H7" s="30"/>
      <c r="I7" s="32"/>
    </row>
    <row r="8" spans="1:9" ht="12.75">
      <c r="A8" s="2"/>
      <c r="B8" s="29" t="str">
        <f>step1!B8</f>
        <v>annual expenses of $35000, annual savings of $60000, and salvage value of $60000.</v>
      </c>
      <c r="C8" s="30"/>
      <c r="D8" s="30"/>
      <c r="E8" s="30"/>
      <c r="F8" s="30"/>
      <c r="G8" s="30"/>
      <c r="H8" s="30"/>
      <c r="I8" s="32"/>
    </row>
    <row r="9" spans="1:9" ht="12.75">
      <c r="A9" s="2"/>
      <c r="B9" s="29" t="str">
        <f>step1!B9</f>
        <v>The units will be MACRS depreciated using a 20 year recovery period.  Use IRR analysis</v>
      </c>
      <c r="C9" s="30"/>
      <c r="D9" s="30"/>
      <c r="E9" s="30"/>
      <c r="F9" s="30"/>
      <c r="G9" s="30"/>
      <c r="H9" s="30"/>
      <c r="I9" s="32"/>
    </row>
    <row r="10" spans="1:9" ht="12.75">
      <c r="A10" s="2"/>
      <c r="B10" s="35" t="str">
        <f>step1!B10</f>
        <v>to select a unit to buy given an effective tax rate is 40% per year and a MARR of 18%.</v>
      </c>
      <c r="C10" s="36"/>
      <c r="D10" s="36"/>
      <c r="E10" s="36"/>
      <c r="F10" s="40"/>
      <c r="G10" s="36"/>
      <c r="H10" s="36"/>
      <c r="I10" s="38"/>
    </row>
    <row r="12" spans="1:9" ht="15.75">
      <c r="A12" s="41" t="s">
        <v>5</v>
      </c>
      <c r="B12" s="43"/>
      <c r="C12" s="5"/>
      <c r="D12" s="5"/>
      <c r="E12" s="5"/>
      <c r="F12" s="5"/>
      <c r="G12" s="5"/>
      <c r="H12" s="5"/>
      <c r="I12" s="6"/>
    </row>
    <row r="13" spans="1:9" ht="15.75">
      <c r="A13" s="7"/>
      <c r="B13" s="16" t="s">
        <v>34</v>
      </c>
      <c r="C13" s="2"/>
      <c r="D13" s="2"/>
      <c r="E13" s="2"/>
      <c r="F13" s="2"/>
      <c r="G13" s="2"/>
      <c r="H13" s="2"/>
      <c r="I13" s="8"/>
    </row>
    <row r="14" spans="1:9" ht="12.75">
      <c r="A14" s="9"/>
      <c r="B14" s="1"/>
      <c r="C14" s="1"/>
      <c r="D14" s="1"/>
      <c r="E14" s="1"/>
      <c r="F14" s="1"/>
      <c r="G14" s="1"/>
      <c r="H14" s="1"/>
      <c r="I14" s="10"/>
    </row>
    <row r="16" spans="1:9" ht="12.75">
      <c r="A16" s="3"/>
      <c r="B16" s="3"/>
      <c r="C16" s="3"/>
      <c r="D16" s="3"/>
      <c r="E16" s="3"/>
      <c r="F16" s="3"/>
      <c r="G16" s="45"/>
      <c r="H16" s="3"/>
      <c r="I16" s="3"/>
    </row>
    <row r="17" spans="1:9" ht="12.75">
      <c r="A17" s="3"/>
      <c r="B17" s="3"/>
      <c r="C17" s="3"/>
      <c r="D17" s="3"/>
      <c r="E17" s="3"/>
      <c r="F17" s="3"/>
      <c r="G17" s="3"/>
      <c r="H17" s="3"/>
      <c r="I17" s="3"/>
    </row>
    <row r="19" spans="5:7" ht="12.75">
      <c r="E19" s="68" t="s">
        <v>25</v>
      </c>
      <c r="F19" s="69"/>
      <c r="G19" s="70">
        <f>step1!L8</f>
        <v>0.4</v>
      </c>
    </row>
    <row r="20" spans="5:7" ht="12.75">
      <c r="E20" s="64" t="s">
        <v>26</v>
      </c>
      <c r="F20" s="65"/>
      <c r="G20" s="66">
        <f>step1!L10</f>
        <v>0.18</v>
      </c>
    </row>
    <row r="21" ht="12.75">
      <c r="B21" s="75" t="s">
        <v>37</v>
      </c>
    </row>
    <row r="22" spans="1:12" ht="25.5">
      <c r="A22" s="11" t="s">
        <v>1</v>
      </c>
      <c r="B22" s="51" t="s">
        <v>12</v>
      </c>
      <c r="C22" s="51" t="s">
        <v>13</v>
      </c>
      <c r="D22" s="51" t="s">
        <v>21</v>
      </c>
      <c r="E22" s="51" t="s">
        <v>14</v>
      </c>
      <c r="F22" s="51" t="s">
        <v>15</v>
      </c>
      <c r="G22" s="51" t="s">
        <v>16</v>
      </c>
      <c r="H22" s="51" t="s">
        <v>17</v>
      </c>
      <c r="I22" s="51"/>
      <c r="J22" s="51" t="s">
        <v>18</v>
      </c>
      <c r="K22" s="51" t="s">
        <v>19</v>
      </c>
      <c r="L22" s="52" t="s">
        <v>20</v>
      </c>
    </row>
    <row r="23" spans="1:12" ht="12.75">
      <c r="A23" s="53">
        <v>0</v>
      </c>
      <c r="B23" s="48"/>
      <c r="C23" s="48"/>
      <c r="D23" s="2"/>
      <c r="E23" s="48"/>
      <c r="F23" s="48"/>
      <c r="G23" s="48">
        <f>B23-C23-E23+F23</f>
        <v>0</v>
      </c>
      <c r="H23" s="48">
        <f>$G$19*G23</f>
        <v>0</v>
      </c>
      <c r="I23" s="48"/>
      <c r="J23" s="48">
        <f>step1!L4</f>
        <v>40000</v>
      </c>
      <c r="K23" s="48"/>
      <c r="L23" s="54">
        <f>B23-C23-H23-J23+K23</f>
        <v>-40000</v>
      </c>
    </row>
    <row r="24" spans="1:12" ht="12.75">
      <c r="A24" s="53">
        <v>1</v>
      </c>
      <c r="B24" s="48">
        <f>step1!$L$1</f>
        <v>35000</v>
      </c>
      <c r="C24" s="48">
        <f>step1!$L$3</f>
        <v>25000</v>
      </c>
      <c r="D24" s="55">
        <f>IF(step1!$L$11=7,0.1429,0.0375)</f>
        <v>0.0375</v>
      </c>
      <c r="E24" s="48">
        <f>$J$23*D24</f>
        <v>1500</v>
      </c>
      <c r="F24" s="48"/>
      <c r="G24" s="48">
        <f>B24-C24-E24+F24</f>
        <v>8500</v>
      </c>
      <c r="H24" s="48">
        <f>$G$19*G24</f>
        <v>3400</v>
      </c>
      <c r="I24" s="48"/>
      <c r="J24" s="48"/>
      <c r="K24" s="48"/>
      <c r="L24" s="54">
        <f>B24-C24-H24-J24+K24</f>
        <v>6600</v>
      </c>
    </row>
    <row r="25" spans="1:12" ht="12.75">
      <c r="A25" s="53">
        <v>2</v>
      </c>
      <c r="B25" s="48">
        <f>step1!$L$1</f>
        <v>35000</v>
      </c>
      <c r="C25" s="48">
        <f>step1!$L$3</f>
        <v>25000</v>
      </c>
      <c r="D25" s="55">
        <f>IF(step1!$L$11=7,0.2449,0.0722)</f>
        <v>0.0722</v>
      </c>
      <c r="E25" s="48">
        <f>$J$23*D25</f>
        <v>2888</v>
      </c>
      <c r="F25" s="48"/>
      <c r="G25" s="48">
        <f>B25-C25-E25+F25</f>
        <v>7112</v>
      </c>
      <c r="H25" s="48">
        <f>$G$19*G25</f>
        <v>2844.8</v>
      </c>
      <c r="I25" s="48"/>
      <c r="J25" s="48"/>
      <c r="K25" s="48"/>
      <c r="L25" s="54">
        <f>B25-C25-H25-J25+K25</f>
        <v>7155.2</v>
      </c>
    </row>
    <row r="26" spans="1:12" ht="12.75">
      <c r="A26" s="53">
        <v>3</v>
      </c>
      <c r="B26" s="48">
        <f>step1!$L$1</f>
        <v>35000</v>
      </c>
      <c r="C26" s="48">
        <f>step1!$L$3</f>
        <v>25000</v>
      </c>
      <c r="D26" s="55">
        <f>IF(step1!$L$11=7,0.1749,0.0668)</f>
        <v>0.0668</v>
      </c>
      <c r="E26" s="48">
        <f>$J$23*D26</f>
        <v>2672</v>
      </c>
      <c r="F26" s="48">
        <f>K26-K27</f>
        <v>-2940</v>
      </c>
      <c r="G26" s="48">
        <f>B26-C26-E26+F26</f>
        <v>4388</v>
      </c>
      <c r="H26" s="48">
        <f>$G$19*G26</f>
        <v>1755.2</v>
      </c>
      <c r="I26" s="48"/>
      <c r="J26" s="48"/>
      <c r="K26" s="48">
        <f>step1!L5</f>
        <v>30000</v>
      </c>
      <c r="L26" s="54">
        <f>B26-C26-H26-J26+K26</f>
        <v>38244.8</v>
      </c>
    </row>
    <row r="27" spans="1:12" ht="12.75">
      <c r="A27" s="9"/>
      <c r="B27" s="1"/>
      <c r="C27" s="1"/>
      <c r="D27" s="1"/>
      <c r="E27" s="1"/>
      <c r="F27" s="1"/>
      <c r="G27" s="1"/>
      <c r="H27" s="1"/>
      <c r="I27" s="1"/>
      <c r="J27" s="83" t="s">
        <v>41</v>
      </c>
      <c r="K27" s="84">
        <f>J23-E24-E25-E26</f>
        <v>32940</v>
      </c>
      <c r="L27" s="10"/>
    </row>
    <row r="28" spans="1:12" ht="12.75">
      <c r="A28" s="3"/>
      <c r="B28" s="3"/>
      <c r="C28" s="4"/>
      <c r="D28" s="3"/>
      <c r="E28" s="3"/>
      <c r="F28" s="3"/>
      <c r="G28" s="3"/>
      <c r="H28" s="3"/>
      <c r="I28" s="3"/>
      <c r="L28" s="62"/>
    </row>
    <row r="29" spans="1:9" ht="12.75">
      <c r="A29" s="3"/>
      <c r="B29" s="3"/>
      <c r="C29" s="4"/>
      <c r="D29" s="3"/>
      <c r="E29" s="3"/>
      <c r="F29" s="3"/>
      <c r="G29" s="44"/>
      <c r="H29" s="12"/>
      <c r="I29" s="3"/>
    </row>
    <row r="30" spans="1:9" ht="12.75">
      <c r="A30" s="3"/>
      <c r="B30" s="76" t="s">
        <v>38</v>
      </c>
      <c r="C30" s="4"/>
      <c r="G30" s="3"/>
      <c r="H30" s="3"/>
      <c r="I30" s="3"/>
    </row>
    <row r="31" spans="1:12" ht="25.5">
      <c r="A31" s="11" t="s">
        <v>1</v>
      </c>
      <c r="B31" s="51" t="s">
        <v>12</v>
      </c>
      <c r="C31" s="51" t="s">
        <v>13</v>
      </c>
      <c r="D31" s="51" t="s">
        <v>21</v>
      </c>
      <c r="E31" s="51" t="s">
        <v>14</v>
      </c>
      <c r="F31" s="51" t="s">
        <v>15</v>
      </c>
      <c r="G31" s="51" t="s">
        <v>16</v>
      </c>
      <c r="H31" s="51" t="s">
        <v>17</v>
      </c>
      <c r="I31" s="51"/>
      <c r="J31" s="51" t="s">
        <v>18</v>
      </c>
      <c r="K31" s="51" t="s">
        <v>19</v>
      </c>
      <c r="L31" s="52" t="s">
        <v>20</v>
      </c>
    </row>
    <row r="32" spans="1:12" ht="12.75">
      <c r="A32" s="53">
        <v>0</v>
      </c>
      <c r="B32" s="48"/>
      <c r="C32" s="48"/>
      <c r="D32" s="2"/>
      <c r="E32" s="48"/>
      <c r="F32" s="48"/>
      <c r="G32" s="48">
        <f>B32-C32-E32+F32</f>
        <v>0</v>
      </c>
      <c r="H32" s="48">
        <f>$G$19*G32</f>
        <v>0</v>
      </c>
      <c r="I32" s="48"/>
      <c r="J32" s="48">
        <f>step1!L16</f>
        <v>80000</v>
      </c>
      <c r="K32" s="48"/>
      <c r="L32" s="54">
        <f>B32-C32-H32-J32+K32</f>
        <v>-80000</v>
      </c>
    </row>
    <row r="33" spans="1:12" ht="12.75">
      <c r="A33" s="53">
        <v>1</v>
      </c>
      <c r="B33" s="48">
        <f>step1!$L$13</f>
        <v>60000</v>
      </c>
      <c r="C33" s="48">
        <f>step1!$L$15</f>
        <v>35000</v>
      </c>
      <c r="D33" s="55">
        <f>IF(step1!$L$11=7,0.1429,0.0375)</f>
        <v>0.0375</v>
      </c>
      <c r="E33" s="48">
        <f>$J$32*D33</f>
        <v>3000</v>
      </c>
      <c r="F33" s="48"/>
      <c r="G33" s="48">
        <f>B33-C33-E33+F33</f>
        <v>22000</v>
      </c>
      <c r="H33" s="48">
        <f>$G$19*G33</f>
        <v>8800</v>
      </c>
      <c r="I33" s="48"/>
      <c r="J33" s="48"/>
      <c r="K33" s="48"/>
      <c r="L33" s="54">
        <f>B33-C33-H33-J33+K33</f>
        <v>16200</v>
      </c>
    </row>
    <row r="34" spans="1:12" ht="12.75">
      <c r="A34" s="53">
        <v>2</v>
      </c>
      <c r="B34" s="48">
        <f>step1!$L$13</f>
        <v>60000</v>
      </c>
      <c r="C34" s="48">
        <f>step1!$L$15</f>
        <v>35000</v>
      </c>
      <c r="D34" s="55">
        <f>IF(step1!$L$11=7,0.2449,0.0722)</f>
        <v>0.0722</v>
      </c>
      <c r="E34" s="48">
        <f>$J$32*D34</f>
        <v>5776</v>
      </c>
      <c r="F34" s="48"/>
      <c r="G34" s="48">
        <f>B34-C34-E34+F34</f>
        <v>19224</v>
      </c>
      <c r="H34" s="48">
        <f>$G$19*G34</f>
        <v>7689.6</v>
      </c>
      <c r="I34" s="48"/>
      <c r="J34" s="48"/>
      <c r="K34" s="48"/>
      <c r="L34" s="54">
        <f>B34-C34-H34-J34+K34</f>
        <v>17310.4</v>
      </c>
    </row>
    <row r="35" spans="1:12" ht="12.75">
      <c r="A35" s="53">
        <v>3</v>
      </c>
      <c r="B35" s="48">
        <f>step1!$L$13</f>
        <v>60000</v>
      </c>
      <c r="C35" s="48">
        <f>step1!$L$15</f>
        <v>35000</v>
      </c>
      <c r="D35" s="55">
        <f>IF(step1!$L$11=7,0.1749,0.0668)</f>
        <v>0.0668</v>
      </c>
      <c r="E35" s="48">
        <f>$J$32*D35</f>
        <v>5344</v>
      </c>
      <c r="F35" s="48">
        <f>K35-(J32-E33-E34-E35)</f>
        <v>-5880</v>
      </c>
      <c r="G35" s="48">
        <f>B35-C35-E35+F35</f>
        <v>13776</v>
      </c>
      <c r="H35" s="48">
        <f>$G$19*G35</f>
        <v>5510.400000000001</v>
      </c>
      <c r="I35" s="48"/>
      <c r="J35" s="48"/>
      <c r="K35" s="48">
        <f>step1!L17</f>
        <v>60000</v>
      </c>
      <c r="L35" s="54">
        <f>B35-C35-H35-J35+K35</f>
        <v>79489.6</v>
      </c>
    </row>
    <row r="36" spans="1:12" ht="12.75">
      <c r="A36" s="9"/>
      <c r="B36" s="1"/>
      <c r="C36" s="1"/>
      <c r="D36" s="1"/>
      <c r="E36" s="1"/>
      <c r="F36" s="1"/>
      <c r="G36" s="1"/>
      <c r="H36" s="1"/>
      <c r="I36" s="1"/>
      <c r="J36" s="83" t="s">
        <v>41</v>
      </c>
      <c r="K36" s="84">
        <f>J32-E33-E34-E35</f>
        <v>65880</v>
      </c>
      <c r="L36" s="10"/>
    </row>
    <row r="38" spans="1:10" ht="12.75">
      <c r="A38" s="3"/>
      <c r="B38" s="3"/>
      <c r="C38" s="4"/>
      <c r="D38" s="2"/>
      <c r="E38" s="2"/>
      <c r="F38" s="73"/>
      <c r="G38" s="3"/>
      <c r="H38" s="3"/>
      <c r="I38" s="3"/>
      <c r="J38" s="3"/>
    </row>
    <row r="39" spans="1:10" ht="12.75">
      <c r="A39" s="3"/>
      <c r="B39" s="75" t="s">
        <v>39</v>
      </c>
      <c r="G39" s="3"/>
      <c r="H39" s="3"/>
      <c r="I39" s="3"/>
      <c r="J39" s="2"/>
    </row>
    <row r="40" spans="1:6" ht="25.5">
      <c r="A40" s="3"/>
      <c r="C40" s="77" t="s">
        <v>1</v>
      </c>
      <c r="D40" s="51" t="s">
        <v>46</v>
      </c>
      <c r="E40" s="51" t="s">
        <v>37</v>
      </c>
      <c r="F40" s="52" t="s">
        <v>42</v>
      </c>
    </row>
    <row r="41" spans="1:6" ht="12.75">
      <c r="A41" s="3"/>
      <c r="C41" s="7">
        <v>0</v>
      </c>
      <c r="D41" s="80">
        <f>L32</f>
        <v>-80000</v>
      </c>
      <c r="E41" s="80">
        <f>L23</f>
        <v>-40000</v>
      </c>
      <c r="F41" s="78">
        <f>D41-E41</f>
        <v>-40000</v>
      </c>
    </row>
    <row r="42" spans="1:6" ht="12.75">
      <c r="A42" s="3"/>
      <c r="C42" s="7">
        <v>1</v>
      </c>
      <c r="D42" s="80">
        <f>L33</f>
        <v>16200</v>
      </c>
      <c r="E42" s="80">
        <f>L24</f>
        <v>6600</v>
      </c>
      <c r="F42" s="78">
        <f>D42-E42</f>
        <v>9600</v>
      </c>
    </row>
    <row r="43" spans="1:6" ht="12.75">
      <c r="A43" s="3"/>
      <c r="C43" s="7">
        <v>2</v>
      </c>
      <c r="D43" s="80">
        <f>L34</f>
        <v>17310.4</v>
      </c>
      <c r="E43" s="80">
        <f>L25</f>
        <v>7155.2</v>
      </c>
      <c r="F43" s="78">
        <f>D43-E43</f>
        <v>10155.2</v>
      </c>
    </row>
    <row r="44" spans="1:6" ht="12.75">
      <c r="A44" s="3"/>
      <c r="C44" s="7">
        <v>3</v>
      </c>
      <c r="D44" s="80">
        <f>L35</f>
        <v>79489.6</v>
      </c>
      <c r="E44" s="80">
        <f>L26</f>
        <v>38244.8</v>
      </c>
      <c r="F44" s="78">
        <f>D44-E44</f>
        <v>41244.8</v>
      </c>
    </row>
    <row r="45" spans="1:6" ht="12.75">
      <c r="A45" s="3"/>
      <c r="C45" s="7"/>
      <c r="D45" s="2"/>
      <c r="E45" s="2"/>
      <c r="F45" s="8"/>
    </row>
    <row r="46" spans="3:6" ht="12.75">
      <c r="C46" s="82" t="s">
        <v>27</v>
      </c>
      <c r="D46" s="85" t="s">
        <v>24</v>
      </c>
      <c r="E46" s="85"/>
      <c r="F46" s="8"/>
    </row>
    <row r="47" spans="3:6" ht="12.75">
      <c r="C47" s="7"/>
      <c r="D47" s="2"/>
      <c r="E47" s="2"/>
      <c r="F47" s="8"/>
    </row>
    <row r="48" spans="3:7" ht="12.75">
      <c r="C48" s="7"/>
      <c r="D48" s="2" t="s">
        <v>40</v>
      </c>
      <c r="E48" s="2"/>
      <c r="F48" s="98">
        <f>IRR(F41:F44)</f>
        <v>0.1864655042906155</v>
      </c>
      <c r="G48" s="58" t="s">
        <v>56</v>
      </c>
    </row>
    <row r="49" spans="3:6" ht="12.75">
      <c r="C49" s="9"/>
      <c r="D49" s="1"/>
      <c r="E49" s="1"/>
      <c r="F49" s="10"/>
    </row>
    <row r="50" spans="5:6" ht="12.75">
      <c r="E50" s="81"/>
      <c r="F50" s="79"/>
    </row>
    <row r="52" ht="18">
      <c r="B52" s="101" t="s">
        <v>64</v>
      </c>
    </row>
    <row r="55" ht="12.75">
      <c r="D55" s="2"/>
    </row>
    <row r="56" ht="12.75">
      <c r="D56" s="2"/>
    </row>
    <row r="57" ht="12.75">
      <c r="D57" s="2"/>
    </row>
    <row r="58" spans="4:10" ht="12.75">
      <c r="D58" s="3"/>
      <c r="E58" s="3"/>
      <c r="F58" s="100"/>
      <c r="G58" s="3"/>
      <c r="H58" s="3"/>
      <c r="I58" s="3"/>
      <c r="J58" s="87"/>
    </row>
    <row r="59" spans="4:10" ht="12.75">
      <c r="D59" s="3"/>
      <c r="E59" s="3"/>
      <c r="F59" s="74"/>
      <c r="G59" s="3"/>
      <c r="H59" s="3"/>
      <c r="I59" s="3"/>
      <c r="J59" s="3"/>
    </row>
    <row r="60" spans="5:9" ht="12.75">
      <c r="E60" s="3"/>
      <c r="F60" s="3"/>
      <c r="G60" s="3"/>
      <c r="H60" s="3"/>
      <c r="I60" s="3"/>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