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07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" i="1" l="1"/>
  <c r="M8" i="1" s="1"/>
  <c r="M37" i="1" s="1"/>
  <c r="L3" i="1"/>
  <c r="L8" i="1" s="1"/>
  <c r="L37" i="1" s="1"/>
  <c r="K3" i="1"/>
  <c r="K8" i="1" s="1"/>
  <c r="K37" i="1" s="1"/>
  <c r="J3" i="1"/>
  <c r="J8" i="1" s="1"/>
  <c r="J37" i="1" s="1"/>
  <c r="I3" i="1"/>
  <c r="I8" i="1" s="1"/>
  <c r="I37" i="1" s="1"/>
  <c r="H3" i="1"/>
  <c r="H8" i="1" s="1"/>
  <c r="H37" i="1" s="1"/>
  <c r="G3" i="1"/>
  <c r="G8" i="1" s="1"/>
  <c r="G37" i="1" s="1"/>
  <c r="F3" i="1"/>
  <c r="F8" i="1" s="1"/>
  <c r="F37" i="1" s="1"/>
  <c r="E3" i="1"/>
  <c r="E8" i="1" s="1"/>
  <c r="E37" i="1" s="1"/>
  <c r="D3" i="1"/>
  <c r="D8" i="1" s="1"/>
  <c r="D37" i="1" s="1"/>
  <c r="C3" i="1"/>
  <c r="C8" i="1" s="1"/>
  <c r="C37" i="1" s="1"/>
  <c r="B3" i="1"/>
  <c r="B8" i="1" s="1"/>
  <c r="C21" i="1" s="1"/>
  <c r="N43" i="1"/>
  <c r="M44" i="1"/>
  <c r="L44" i="1"/>
  <c r="K44" i="1"/>
  <c r="J44" i="1"/>
  <c r="I44" i="1"/>
  <c r="H44" i="1"/>
  <c r="G44" i="1"/>
  <c r="F44" i="1"/>
  <c r="E44" i="1"/>
  <c r="D44" i="1"/>
  <c r="C44" i="1"/>
  <c r="N44" i="1" s="1"/>
  <c r="B49" i="1" s="1"/>
  <c r="M42" i="1"/>
  <c r="L42" i="1"/>
  <c r="K42" i="1"/>
  <c r="J42" i="1"/>
  <c r="I42" i="1"/>
  <c r="H42" i="1"/>
  <c r="G42" i="1"/>
  <c r="F42" i="1"/>
  <c r="E42" i="1"/>
  <c r="D42" i="1"/>
  <c r="C42" i="1"/>
  <c r="M34" i="1"/>
  <c r="L34" i="1"/>
  <c r="K34" i="1"/>
  <c r="J34" i="1"/>
  <c r="I34" i="1"/>
  <c r="H34" i="1"/>
  <c r="G34" i="1"/>
  <c r="F34" i="1"/>
  <c r="E34" i="1"/>
  <c r="D34" i="1"/>
  <c r="C34" i="1"/>
  <c r="B44" i="1"/>
  <c r="B42" i="1"/>
  <c r="N42" i="1" s="1"/>
  <c r="B34" i="1"/>
  <c r="L9" i="1"/>
  <c r="L38" i="1" s="1"/>
  <c r="K9" i="1"/>
  <c r="K38" i="1" s="1"/>
  <c r="J9" i="1"/>
  <c r="J38" i="1" s="1"/>
  <c r="H9" i="1"/>
  <c r="H38" i="1" s="1"/>
  <c r="G9" i="1"/>
  <c r="G38" i="1" s="1"/>
  <c r="F9" i="1"/>
  <c r="F38" i="1" s="1"/>
  <c r="D9" i="1"/>
  <c r="D38" i="1" s="1"/>
  <c r="C9" i="1"/>
  <c r="C38" i="1" s="1"/>
  <c r="B9" i="1"/>
  <c r="B38" i="1" s="1"/>
  <c r="N25" i="1"/>
  <c r="N24" i="1"/>
  <c r="N23" i="1"/>
  <c r="M15" i="1"/>
  <c r="L15" i="1"/>
  <c r="K15" i="1"/>
  <c r="J15" i="1"/>
  <c r="I15" i="1"/>
  <c r="H15" i="1"/>
  <c r="G15" i="1"/>
  <c r="F15" i="1"/>
  <c r="E15" i="1"/>
  <c r="D15" i="1"/>
  <c r="M14" i="1"/>
  <c r="L14" i="1"/>
  <c r="K14" i="1"/>
  <c r="J14" i="1"/>
  <c r="I14" i="1"/>
  <c r="H14" i="1"/>
  <c r="G14" i="1"/>
  <c r="F14" i="1"/>
  <c r="E14" i="1"/>
  <c r="D14" i="1"/>
  <c r="C14" i="1"/>
  <c r="M13" i="1"/>
  <c r="L13" i="1"/>
  <c r="K13" i="1"/>
  <c r="J13" i="1"/>
  <c r="I13" i="1"/>
  <c r="H13" i="1"/>
  <c r="G13" i="1"/>
  <c r="F13" i="1"/>
  <c r="E13" i="1"/>
  <c r="D13" i="1"/>
  <c r="C13" i="1"/>
  <c r="B13" i="1"/>
  <c r="B16" i="1" s="1"/>
  <c r="B7" i="1" l="1"/>
  <c r="N7" i="1" s="1"/>
  <c r="F7" i="1"/>
  <c r="F36" i="1" s="1"/>
  <c r="F39" i="1" s="1"/>
  <c r="F41" i="1" s="1"/>
  <c r="F46" i="1" s="1"/>
  <c r="J7" i="1"/>
  <c r="J36" i="1" s="1"/>
  <c r="J39" i="1" s="1"/>
  <c r="C7" i="1"/>
  <c r="C36" i="1" s="1"/>
  <c r="C39" i="1" s="1"/>
  <c r="G7" i="1"/>
  <c r="G36" i="1" s="1"/>
  <c r="G39" i="1" s="1"/>
  <c r="K7" i="1"/>
  <c r="K36" i="1" s="1"/>
  <c r="K39" i="1" s="1"/>
  <c r="K41" i="1" s="1"/>
  <c r="K46" i="1" s="1"/>
  <c r="E9" i="1"/>
  <c r="E38" i="1" s="1"/>
  <c r="I9" i="1"/>
  <c r="I38" i="1" s="1"/>
  <c r="M9" i="1"/>
  <c r="D7" i="1"/>
  <c r="D36" i="1" s="1"/>
  <c r="D39" i="1" s="1"/>
  <c r="D41" i="1" s="1"/>
  <c r="D46" i="1" s="1"/>
  <c r="H7" i="1"/>
  <c r="H36" i="1" s="1"/>
  <c r="H39" i="1" s="1"/>
  <c r="L7" i="1"/>
  <c r="L36" i="1" s="1"/>
  <c r="L39" i="1" s="1"/>
  <c r="E7" i="1"/>
  <c r="E36" i="1" s="1"/>
  <c r="E39" i="1" s="1"/>
  <c r="E41" i="1" s="1"/>
  <c r="E46" i="1" s="1"/>
  <c r="I7" i="1"/>
  <c r="I36" i="1" s="1"/>
  <c r="I39" i="1" s="1"/>
  <c r="M7" i="1"/>
  <c r="M36" i="1" s="1"/>
  <c r="B59" i="1"/>
  <c r="M20" i="1"/>
  <c r="M16" i="1"/>
  <c r="L20" i="1"/>
  <c r="M21" i="1"/>
  <c r="L22" i="1"/>
  <c r="M19" i="1"/>
  <c r="L41" i="1"/>
  <c r="L46" i="1" s="1"/>
  <c r="K20" i="1"/>
  <c r="K22" i="1"/>
  <c r="L16" i="1"/>
  <c r="L21" i="1"/>
  <c r="K16" i="1"/>
  <c r="J20" i="1"/>
  <c r="K21" i="1"/>
  <c r="J22" i="1"/>
  <c r="K19" i="1"/>
  <c r="J41" i="1"/>
  <c r="J46" i="1" s="1"/>
  <c r="I20" i="1"/>
  <c r="I22" i="1"/>
  <c r="J16" i="1"/>
  <c r="J21" i="1"/>
  <c r="I16" i="1"/>
  <c r="H20" i="1"/>
  <c r="I21" i="1"/>
  <c r="H22" i="1"/>
  <c r="I19" i="1"/>
  <c r="H41" i="1"/>
  <c r="H46" i="1" s="1"/>
  <c r="H19" i="1"/>
  <c r="G20" i="1"/>
  <c r="G22" i="1"/>
  <c r="H16" i="1"/>
  <c r="H21" i="1"/>
  <c r="G16" i="1"/>
  <c r="F20" i="1"/>
  <c r="G21" i="1"/>
  <c r="F22" i="1"/>
  <c r="F19" i="1"/>
  <c r="E20" i="1"/>
  <c r="E22" i="1"/>
  <c r="F16" i="1"/>
  <c r="F21" i="1"/>
  <c r="E16" i="1"/>
  <c r="D20" i="1"/>
  <c r="E21" i="1"/>
  <c r="D22" i="1"/>
  <c r="N13" i="1"/>
  <c r="D16" i="1"/>
  <c r="D19" i="1"/>
  <c r="C20" i="1"/>
  <c r="C22" i="1"/>
  <c r="C16" i="1"/>
  <c r="D21" i="1"/>
  <c r="N9" i="1"/>
  <c r="B37" i="1"/>
  <c r="N37" i="1" s="1"/>
  <c r="N34" i="1"/>
  <c r="N8" i="1"/>
  <c r="N15" i="1"/>
  <c r="N14" i="1"/>
  <c r="B20" i="1"/>
  <c r="B22" i="1"/>
  <c r="C41" i="1"/>
  <c r="C46" i="1" s="1"/>
  <c r="G41" i="1"/>
  <c r="G46" i="1" s="1"/>
  <c r="I41" i="1"/>
  <c r="I46" i="1" s="1"/>
  <c r="N3" i="1"/>
  <c r="M38" i="1" l="1"/>
  <c r="N38" i="1" s="1"/>
  <c r="M22" i="1"/>
  <c r="N22" i="1" s="1"/>
  <c r="I26" i="1"/>
  <c r="L19" i="1"/>
  <c r="N21" i="1"/>
  <c r="E19" i="1"/>
  <c r="N19" i="1" s="1"/>
  <c r="B58" i="1" s="1"/>
  <c r="B60" i="1" s="1"/>
  <c r="G19" i="1"/>
  <c r="G26" i="1" s="1"/>
  <c r="J19" i="1"/>
  <c r="M39" i="1"/>
  <c r="M41" i="1" s="1"/>
  <c r="M46" i="1" s="1"/>
  <c r="K26" i="1"/>
  <c r="K28" i="1" s="1"/>
  <c r="C19" i="1"/>
  <c r="C26" i="1" s="1"/>
  <c r="C28" i="1" s="1"/>
  <c r="B36" i="1"/>
  <c r="N36" i="1" s="1"/>
  <c r="L26" i="1"/>
  <c r="L28" i="1" s="1"/>
  <c r="J26" i="1"/>
  <c r="J28" i="1" s="1"/>
  <c r="I28" i="1"/>
  <c r="N16" i="1"/>
  <c r="H26" i="1"/>
  <c r="H28" i="1" s="1"/>
  <c r="G28" i="1"/>
  <c r="F26" i="1"/>
  <c r="F28" i="1" s="1"/>
  <c r="D26" i="1"/>
  <c r="D28" i="1" s="1"/>
  <c r="B52" i="1"/>
  <c r="N20" i="1"/>
  <c r="B26" i="1"/>
  <c r="B39" i="1"/>
  <c r="M26" i="1" l="1"/>
  <c r="M28" i="1" s="1"/>
  <c r="E26" i="1"/>
  <c r="E28" i="1" s="1"/>
  <c r="N39" i="1"/>
  <c r="B41" i="1"/>
  <c r="B28" i="1"/>
  <c r="B30" i="1" s="1"/>
  <c r="C29" i="1" s="1"/>
  <c r="C30" i="1" s="1"/>
  <c r="D29" i="1" s="1"/>
  <c r="D30" i="1" s="1"/>
  <c r="E29" i="1" s="1"/>
  <c r="E30" i="1" s="1"/>
  <c r="F29" i="1" s="1"/>
  <c r="F30" i="1" s="1"/>
  <c r="G29" i="1" s="1"/>
  <c r="G30" i="1" s="1"/>
  <c r="H29" i="1" s="1"/>
  <c r="H30" i="1" s="1"/>
  <c r="I29" i="1" s="1"/>
  <c r="I30" i="1" s="1"/>
  <c r="J29" i="1" s="1"/>
  <c r="J30" i="1" s="1"/>
  <c r="K29" i="1" s="1"/>
  <c r="K30" i="1" s="1"/>
  <c r="L29" i="1" s="1"/>
  <c r="L30" i="1" s="1"/>
  <c r="M29" i="1" s="1"/>
  <c r="M30" i="1" s="1"/>
  <c r="N26" i="1" l="1"/>
  <c r="N28" i="1" s="1"/>
  <c r="B53" i="1" s="1"/>
  <c r="B54" i="1" s="1"/>
  <c r="B55" i="1" s="1"/>
  <c r="B62" i="1" s="1"/>
  <c r="N41" i="1"/>
  <c r="N46" i="1" s="1"/>
  <c r="B64" i="1" s="1"/>
  <c r="B46" i="1"/>
</calcChain>
</file>

<file path=xl/sharedStrings.xml><?xml version="1.0" encoding="utf-8"?>
<sst xmlns="http://schemas.openxmlformats.org/spreadsheetml/2006/main" count="161" uniqueCount="66">
  <si>
    <t>Sales Budget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</si>
  <si>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</si>
  <si>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</si>
  <si>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</si>
  <si>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</si>
  <si>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</si>
  <si>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</si>
  <si>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</si>
  <si>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</si>
  <si>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</si>
  <si>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</si>
  <si>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</si>
  <si>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</si>
  <si>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 xml:space="preserve">Total </t>
  </si>
  <si>
    <t>£'000</t>
  </si>
  <si>
    <t>Production Costs Budget</t>
  </si>
  <si>
    <t>Materials</t>
  </si>
  <si>
    <t>Labour</t>
  </si>
  <si>
    <t>Cash in: + 1 month (60%)</t>
  </si>
  <si>
    <t>Cash in: + 2 months (30%)</t>
  </si>
  <si>
    <t>Cash in: month of sale (10%)</t>
  </si>
  <si>
    <t>Total Cash In</t>
  </si>
  <si>
    <t xml:space="preserve">Cash payments </t>
  </si>
  <si>
    <t xml:space="preserve">Materials </t>
  </si>
  <si>
    <t xml:space="preserve">Tax and National Insurance </t>
  </si>
  <si>
    <t>Rent</t>
  </si>
  <si>
    <t>Fixed Costs</t>
  </si>
  <si>
    <t xml:space="preserve">Plant and Machinery </t>
  </si>
  <si>
    <t xml:space="preserve">Other Production Costs </t>
  </si>
  <si>
    <t xml:space="preserve">Total Cash Out </t>
  </si>
  <si>
    <t xml:space="preserve"> </t>
  </si>
  <si>
    <t xml:space="preserve">Cash In - Cash Out </t>
  </si>
  <si>
    <t xml:space="preserve">Opening Cash Balance </t>
  </si>
  <si>
    <t xml:space="preserve">Closing Cash Balance </t>
  </si>
  <si>
    <t xml:space="preserve">Monthly Income Statement </t>
  </si>
  <si>
    <t>Sales</t>
  </si>
  <si>
    <t xml:space="preserve">Cost of Sales </t>
  </si>
  <si>
    <t xml:space="preserve">  Material </t>
  </si>
  <si>
    <t xml:space="preserve">  Labour </t>
  </si>
  <si>
    <t xml:space="preserve">  Other Production Costs </t>
  </si>
  <si>
    <t xml:space="preserve">Total Cost of Sales </t>
  </si>
  <si>
    <t>Gross Profit</t>
  </si>
  <si>
    <t xml:space="preserve">Fixed Costs </t>
  </si>
  <si>
    <t>Depreciation</t>
  </si>
  <si>
    <t xml:space="preserve">Net Profit </t>
  </si>
  <si>
    <t>Statement of Financial Position</t>
  </si>
  <si>
    <t xml:space="preserve">Non-Current Assets </t>
  </si>
  <si>
    <t>Current Assets</t>
  </si>
  <si>
    <t>Receivables</t>
  </si>
  <si>
    <t>Cash</t>
  </si>
  <si>
    <t>Total Assets</t>
  </si>
  <si>
    <t xml:space="preserve">Current Liabilities </t>
  </si>
  <si>
    <t xml:space="preserve">Total Liabilities </t>
  </si>
  <si>
    <t>Net Assets</t>
  </si>
  <si>
    <t xml:space="preserve">Retained Earnings </t>
  </si>
  <si>
    <t xml:space="preserve">Other Variable Production Costs </t>
  </si>
  <si>
    <t>(30% of November sales value + 90% of December sales value)</t>
  </si>
  <si>
    <t>(£1,800,000 cost - £180,000 depreciation charged in the year)</t>
  </si>
  <si>
    <t>(The balance at 31 December in the cash flow forecast)</t>
  </si>
  <si>
    <t>(Budgeted net profit for the year)</t>
  </si>
  <si>
    <t>(Materials cost for December which is paid in the following January)</t>
  </si>
  <si>
    <t>(30% of the labour cost for December which will be paid to HM Revenue and Customs in the following January)</t>
  </si>
  <si>
    <t>Advice: the proposal still generates profit and cash but these are now much lower than in the original scenario. Careful break even and sensitivity analysis will be required.</t>
  </si>
  <si>
    <t xml:space="preserve">Monthly sales </t>
  </si>
  <si>
    <t xml:space="preserve">Question 14.3 Answer </t>
  </si>
  <si>
    <t>Monthly Cash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</si>
</sst>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#,##0;[Red]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/>
    <xf numFmtId="165" fontId="0" fillId="0" borderId="0" xfId="1" applyNumberFormat="1" applyFont="1"/>
    <xf numFmtId="164" fontId="0" fillId="0" borderId="2" xfId="1" applyNumberFormat="1" applyFont="1" applyBorder="1"/>
    <xf numFmtId="164" fontId="0" fillId="0" borderId="3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Normal="100" workbookViewId="0">
      <selection activeCell="A16" sqref="A16"/>
    </sheetView>
  </sheetViews>
  <sheetFormatPr defaultRowHeight="15" x14ac:dyDescent="0.25"/>
  <cols>
    <col min="1" max="1" width="29" customWidth="1"/>
    <col min="2" max="2" width="8.28515625" customWidth="1"/>
    <col min="3" max="14" width="8.7109375" customWidth="1"/>
  </cols>
  <sheetData>
    <row r="1" spans="1:14" x14ac:dyDescent="0.25">
      <c r="A1" t="s">
        <v>64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t="s">
        <v>0</v>
      </c>
      <c r="B2" s="2" t="s">
        <v>14</v>
      </c>
      <c r="C2" s="2" t="s">
        <v>14</v>
      </c>
      <c r="D2" s="2" t="s">
        <v>14</v>
      </c>
      <c r="E2" s="2" t="s">
        <v>14</v>
      </c>
      <c r="F2" s="2" t="s">
        <v>14</v>
      </c>
      <c r="G2" s="2" t="s">
        <v>14</v>
      </c>
      <c r="H2" s="2" t="s">
        <v>14</v>
      </c>
      <c r="I2" s="2" t="s">
        <v>14</v>
      </c>
      <c r="J2" s="2" t="s">
        <v>14</v>
      </c>
      <c r="K2" s="2" t="s">
        <v>14</v>
      </c>
      <c r="L2" s="2" t="s">
        <v>14</v>
      </c>
      <c r="M2" s="2" t="s">
        <v>14</v>
      </c>
      <c r="N2" s="2" t="s">
        <v>14</v>
      </c>
    </row>
    <row r="3" spans="1:14" x14ac:dyDescent="0.25">
      <c r="A3" t="s">
        <v>63</v>
      </c>
      <c r="B3" s="3">
        <f>120*20</f>
        <v>2400</v>
      </c>
      <c r="C3" s="3">
        <f>120*30</f>
        <v>3600</v>
      </c>
      <c r="D3" s="3">
        <f>120*30</f>
        <v>3600</v>
      </c>
      <c r="E3" s="3">
        <f>120*40</f>
        <v>4800</v>
      </c>
      <c r="F3" s="3">
        <f>120*80</f>
        <v>9600</v>
      </c>
      <c r="G3" s="3">
        <f>120*80</f>
        <v>9600</v>
      </c>
      <c r="H3" s="3">
        <f>120*80</f>
        <v>9600</v>
      </c>
      <c r="I3" s="3">
        <f>120*80</f>
        <v>9600</v>
      </c>
      <c r="J3" s="3">
        <f>120*60</f>
        <v>7200</v>
      </c>
      <c r="K3" s="3">
        <f>120*40</f>
        <v>4800</v>
      </c>
      <c r="L3" s="3">
        <f>120*40</f>
        <v>4800</v>
      </c>
      <c r="M3" s="3">
        <f>120*20</f>
        <v>2400</v>
      </c>
      <c r="N3" s="3">
        <f>SUM(B3:M3)</f>
        <v>72000</v>
      </c>
    </row>
    <row r="4" spans="1:14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</row>
    <row r="6" spans="1:14" x14ac:dyDescent="0.25">
      <c r="A6" t="s">
        <v>15</v>
      </c>
      <c r="B6" s="4" t="s">
        <v>14</v>
      </c>
      <c r="C6" s="4" t="s">
        <v>14</v>
      </c>
      <c r="D6" s="4" t="s">
        <v>14</v>
      </c>
      <c r="E6" s="4" t="s">
        <v>14</v>
      </c>
      <c r="F6" s="4" t="s">
        <v>14</v>
      </c>
      <c r="G6" s="4" t="s">
        <v>14</v>
      </c>
      <c r="H6" s="4" t="s">
        <v>14</v>
      </c>
      <c r="I6" s="4" t="s">
        <v>14</v>
      </c>
      <c r="J6" s="4" t="s">
        <v>14</v>
      </c>
      <c r="K6" s="4" t="s">
        <v>14</v>
      </c>
      <c r="L6" s="4" t="s">
        <v>14</v>
      </c>
      <c r="M6" s="4" t="s">
        <v>14</v>
      </c>
      <c r="N6" s="4" t="s">
        <v>14</v>
      </c>
    </row>
    <row r="7" spans="1:14" x14ac:dyDescent="0.25">
      <c r="A7" t="s">
        <v>16</v>
      </c>
      <c r="B7" s="3">
        <f>+B3*0.58</f>
        <v>1392</v>
      </c>
      <c r="C7" s="3">
        <f t="shared" ref="C7:M7" si="0">+C3*0.58</f>
        <v>2088</v>
      </c>
      <c r="D7" s="3">
        <f t="shared" si="0"/>
        <v>2088</v>
      </c>
      <c r="E7" s="3">
        <f t="shared" si="0"/>
        <v>2784</v>
      </c>
      <c r="F7" s="3">
        <f t="shared" si="0"/>
        <v>5568</v>
      </c>
      <c r="G7" s="3">
        <f t="shared" si="0"/>
        <v>5568</v>
      </c>
      <c r="H7" s="3">
        <f t="shared" si="0"/>
        <v>5568</v>
      </c>
      <c r="I7" s="3">
        <f t="shared" si="0"/>
        <v>5568</v>
      </c>
      <c r="J7" s="3">
        <f t="shared" si="0"/>
        <v>4176</v>
      </c>
      <c r="K7" s="3">
        <f t="shared" si="0"/>
        <v>2784</v>
      </c>
      <c r="L7" s="3">
        <f t="shared" si="0"/>
        <v>2784</v>
      </c>
      <c r="M7" s="3">
        <f t="shared" si="0"/>
        <v>1392</v>
      </c>
      <c r="N7" s="3">
        <f>SUM(B7:M7)</f>
        <v>41760</v>
      </c>
    </row>
    <row r="8" spans="1:14" x14ac:dyDescent="0.25">
      <c r="A8" t="s">
        <v>17</v>
      </c>
      <c r="B8" s="3">
        <f>+B3*0.2*1.05</f>
        <v>504</v>
      </c>
      <c r="C8" s="3">
        <f t="shared" ref="C8:M8" si="1">+C3*0.2*1.05</f>
        <v>756</v>
      </c>
      <c r="D8" s="3">
        <f t="shared" si="1"/>
        <v>756</v>
      </c>
      <c r="E8" s="3">
        <f t="shared" si="1"/>
        <v>1008</v>
      </c>
      <c r="F8" s="3">
        <f t="shared" si="1"/>
        <v>2016</v>
      </c>
      <c r="G8" s="3">
        <f t="shared" si="1"/>
        <v>2016</v>
      </c>
      <c r="H8" s="3">
        <f t="shared" si="1"/>
        <v>2016</v>
      </c>
      <c r="I8" s="3">
        <f t="shared" si="1"/>
        <v>2016</v>
      </c>
      <c r="J8" s="3">
        <f t="shared" si="1"/>
        <v>1512</v>
      </c>
      <c r="K8" s="3">
        <f t="shared" si="1"/>
        <v>1008</v>
      </c>
      <c r="L8" s="3">
        <f t="shared" si="1"/>
        <v>1008</v>
      </c>
      <c r="M8" s="3">
        <f t="shared" si="1"/>
        <v>504</v>
      </c>
      <c r="N8" s="3">
        <f>SUM(B8:M8)</f>
        <v>15120</v>
      </c>
    </row>
    <row r="9" spans="1:14" x14ac:dyDescent="0.25">
      <c r="A9" t="s">
        <v>55</v>
      </c>
      <c r="B9" s="3">
        <f>+B3*0.1</f>
        <v>240</v>
      </c>
      <c r="C9" s="3">
        <f t="shared" ref="C9:M9" si="2">+C3*0.1</f>
        <v>360</v>
      </c>
      <c r="D9" s="3">
        <f t="shared" si="2"/>
        <v>360</v>
      </c>
      <c r="E9" s="3">
        <f t="shared" si="2"/>
        <v>480</v>
      </c>
      <c r="F9" s="3">
        <f t="shared" si="2"/>
        <v>960</v>
      </c>
      <c r="G9" s="3">
        <f t="shared" si="2"/>
        <v>960</v>
      </c>
      <c r="H9" s="3">
        <f t="shared" si="2"/>
        <v>960</v>
      </c>
      <c r="I9" s="3">
        <f t="shared" si="2"/>
        <v>960</v>
      </c>
      <c r="J9" s="3">
        <f t="shared" si="2"/>
        <v>720</v>
      </c>
      <c r="K9" s="3">
        <f t="shared" si="2"/>
        <v>480</v>
      </c>
      <c r="L9" s="3">
        <f t="shared" si="2"/>
        <v>480</v>
      </c>
      <c r="M9" s="3">
        <f t="shared" si="2"/>
        <v>240</v>
      </c>
      <c r="N9" s="3">
        <f>SUM(B9:M9)</f>
        <v>7200</v>
      </c>
    </row>
    <row r="10" spans="1:14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8</v>
      </c>
      <c r="J11" s="4" t="s">
        <v>9</v>
      </c>
      <c r="K11" s="4" t="s">
        <v>10</v>
      </c>
      <c r="L11" s="4" t="s">
        <v>11</v>
      </c>
      <c r="M11" s="4" t="s">
        <v>12</v>
      </c>
      <c r="N11" s="4" t="s">
        <v>13</v>
      </c>
    </row>
    <row r="12" spans="1:14" x14ac:dyDescent="0.25">
      <c r="A12" t="s">
        <v>65</v>
      </c>
      <c r="B12" s="4" t="s">
        <v>14</v>
      </c>
      <c r="C12" s="4" t="s">
        <v>14</v>
      </c>
      <c r="D12" s="4" t="s">
        <v>14</v>
      </c>
      <c r="E12" s="4" t="s">
        <v>14</v>
      </c>
      <c r="F12" s="4" t="s">
        <v>14</v>
      </c>
      <c r="G12" s="4" t="s">
        <v>14</v>
      </c>
      <c r="H12" s="4" t="s">
        <v>14</v>
      </c>
      <c r="I12" s="4" t="s">
        <v>14</v>
      </c>
      <c r="J12" s="4" t="s">
        <v>14</v>
      </c>
      <c r="K12" s="4" t="s">
        <v>14</v>
      </c>
      <c r="L12" s="4" t="s">
        <v>14</v>
      </c>
      <c r="M12" s="4" t="s">
        <v>14</v>
      </c>
      <c r="N12" s="4" t="s">
        <v>14</v>
      </c>
    </row>
    <row r="13" spans="1:14" x14ac:dyDescent="0.25">
      <c r="A13" t="s">
        <v>20</v>
      </c>
      <c r="B13" s="3">
        <f>+B3*0.1</f>
        <v>240</v>
      </c>
      <c r="C13" s="3">
        <f t="shared" ref="C13:M13" si="3">+C3*0.1</f>
        <v>360</v>
      </c>
      <c r="D13" s="3">
        <f t="shared" si="3"/>
        <v>360</v>
      </c>
      <c r="E13" s="3">
        <f t="shared" si="3"/>
        <v>480</v>
      </c>
      <c r="F13" s="3">
        <f t="shared" si="3"/>
        <v>960</v>
      </c>
      <c r="G13" s="3">
        <f t="shared" si="3"/>
        <v>960</v>
      </c>
      <c r="H13" s="3">
        <f t="shared" si="3"/>
        <v>960</v>
      </c>
      <c r="I13" s="3">
        <f t="shared" si="3"/>
        <v>960</v>
      </c>
      <c r="J13" s="3">
        <f t="shared" si="3"/>
        <v>720</v>
      </c>
      <c r="K13" s="3">
        <f t="shared" si="3"/>
        <v>480</v>
      </c>
      <c r="L13" s="3">
        <f t="shared" si="3"/>
        <v>480</v>
      </c>
      <c r="M13" s="3">
        <f t="shared" si="3"/>
        <v>240</v>
      </c>
      <c r="N13" s="3">
        <f t="shared" ref="N13:N16" si="4">SUM(B13:M13)</f>
        <v>7200</v>
      </c>
    </row>
    <row r="14" spans="1:14" x14ac:dyDescent="0.25">
      <c r="A14" t="s">
        <v>18</v>
      </c>
      <c r="B14" s="3"/>
      <c r="C14" s="3">
        <f>+B3*0.6</f>
        <v>1440</v>
      </c>
      <c r="D14" s="3">
        <f t="shared" ref="D14:M14" si="5">+C3*0.6</f>
        <v>2160</v>
      </c>
      <c r="E14" s="3">
        <f t="shared" si="5"/>
        <v>2160</v>
      </c>
      <c r="F14" s="3">
        <f t="shared" si="5"/>
        <v>2880</v>
      </c>
      <c r="G14" s="3">
        <f t="shared" si="5"/>
        <v>5760</v>
      </c>
      <c r="H14" s="3">
        <f t="shared" si="5"/>
        <v>5760</v>
      </c>
      <c r="I14" s="3">
        <f t="shared" si="5"/>
        <v>5760</v>
      </c>
      <c r="J14" s="3">
        <f t="shared" si="5"/>
        <v>5760</v>
      </c>
      <c r="K14" s="3">
        <f t="shared" si="5"/>
        <v>4320</v>
      </c>
      <c r="L14" s="3">
        <f t="shared" si="5"/>
        <v>2880</v>
      </c>
      <c r="M14" s="3">
        <f t="shared" si="5"/>
        <v>2880</v>
      </c>
      <c r="N14" s="3">
        <f t="shared" si="4"/>
        <v>41760</v>
      </c>
    </row>
    <row r="15" spans="1:14" x14ac:dyDescent="0.25">
      <c r="A15" t="s">
        <v>19</v>
      </c>
      <c r="B15" s="3"/>
      <c r="C15" s="3"/>
      <c r="D15" s="3">
        <f>+B3*0.3</f>
        <v>720</v>
      </c>
      <c r="E15" s="3">
        <f t="shared" ref="E15:M15" si="6">+C3*0.3</f>
        <v>1080</v>
      </c>
      <c r="F15" s="3">
        <f t="shared" si="6"/>
        <v>1080</v>
      </c>
      <c r="G15" s="3">
        <f t="shared" si="6"/>
        <v>1440</v>
      </c>
      <c r="H15" s="3">
        <f t="shared" si="6"/>
        <v>2880</v>
      </c>
      <c r="I15" s="3">
        <f t="shared" si="6"/>
        <v>2880</v>
      </c>
      <c r="J15" s="3">
        <f t="shared" si="6"/>
        <v>2880</v>
      </c>
      <c r="K15" s="3">
        <f t="shared" si="6"/>
        <v>2880</v>
      </c>
      <c r="L15" s="3">
        <f t="shared" si="6"/>
        <v>2160</v>
      </c>
      <c r="M15" s="3">
        <f t="shared" si="6"/>
        <v>1440</v>
      </c>
      <c r="N15" s="3">
        <f t="shared" si="4"/>
        <v>19440</v>
      </c>
    </row>
    <row r="16" spans="1:14" ht="15.75" thickBot="1" x14ac:dyDescent="0.3">
      <c r="A16" t="s">
        <v>21</v>
      </c>
      <c r="B16" s="5">
        <f>SUM(B13:B15)</f>
        <v>240</v>
      </c>
      <c r="C16" s="5">
        <f t="shared" ref="C16:M16" si="7">SUM(C13:C15)</f>
        <v>1800</v>
      </c>
      <c r="D16" s="5">
        <f t="shared" si="7"/>
        <v>3240</v>
      </c>
      <c r="E16" s="5">
        <f t="shared" si="7"/>
        <v>3720</v>
      </c>
      <c r="F16" s="5">
        <f t="shared" si="7"/>
        <v>4920</v>
      </c>
      <c r="G16" s="5">
        <f t="shared" si="7"/>
        <v>8160</v>
      </c>
      <c r="H16" s="5">
        <f t="shared" si="7"/>
        <v>9600</v>
      </c>
      <c r="I16" s="5">
        <f t="shared" si="7"/>
        <v>9600</v>
      </c>
      <c r="J16" s="5">
        <f t="shared" si="7"/>
        <v>9360</v>
      </c>
      <c r="K16" s="5">
        <f t="shared" si="7"/>
        <v>7680</v>
      </c>
      <c r="L16" s="5">
        <f t="shared" si="7"/>
        <v>5520</v>
      </c>
      <c r="M16" s="5">
        <f t="shared" si="7"/>
        <v>4560</v>
      </c>
      <c r="N16" s="5">
        <f t="shared" si="4"/>
        <v>68400</v>
      </c>
    </row>
    <row r="17" spans="1:14" ht="15.75" thickTop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t="s">
        <v>22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t="s">
        <v>23</v>
      </c>
      <c r="B19" s="3"/>
      <c r="C19" s="3">
        <f>+B7</f>
        <v>1392</v>
      </c>
      <c r="D19" s="3">
        <f t="shared" ref="D19:M19" si="8">+C7</f>
        <v>2088</v>
      </c>
      <c r="E19" s="3">
        <f t="shared" si="8"/>
        <v>2088</v>
      </c>
      <c r="F19" s="3">
        <f t="shared" si="8"/>
        <v>2784</v>
      </c>
      <c r="G19" s="3">
        <f t="shared" si="8"/>
        <v>5568</v>
      </c>
      <c r="H19" s="3">
        <f t="shared" si="8"/>
        <v>5568</v>
      </c>
      <c r="I19" s="3">
        <f t="shared" si="8"/>
        <v>5568</v>
      </c>
      <c r="J19" s="3">
        <f t="shared" si="8"/>
        <v>5568</v>
      </c>
      <c r="K19" s="3">
        <f t="shared" si="8"/>
        <v>4176</v>
      </c>
      <c r="L19" s="3">
        <f t="shared" si="8"/>
        <v>2784</v>
      </c>
      <c r="M19" s="3">
        <f t="shared" si="8"/>
        <v>2784</v>
      </c>
      <c r="N19" s="3">
        <f t="shared" ref="N19:N26" si="9">SUM(B19:M19)</f>
        <v>40368</v>
      </c>
    </row>
    <row r="20" spans="1:14" x14ac:dyDescent="0.25">
      <c r="A20" t="s">
        <v>17</v>
      </c>
      <c r="B20" s="3">
        <f>+B8*0.7</f>
        <v>352.79999999999995</v>
      </c>
      <c r="C20" s="3">
        <f t="shared" ref="C20:M20" si="10">+C8*0.7</f>
        <v>529.19999999999993</v>
      </c>
      <c r="D20" s="3">
        <f t="shared" si="10"/>
        <v>529.19999999999993</v>
      </c>
      <c r="E20" s="3">
        <f t="shared" si="10"/>
        <v>705.59999999999991</v>
      </c>
      <c r="F20" s="3">
        <f t="shared" si="10"/>
        <v>1411.1999999999998</v>
      </c>
      <c r="G20" s="3">
        <f t="shared" si="10"/>
        <v>1411.1999999999998</v>
      </c>
      <c r="H20" s="3">
        <f t="shared" si="10"/>
        <v>1411.1999999999998</v>
      </c>
      <c r="I20" s="3">
        <f t="shared" si="10"/>
        <v>1411.1999999999998</v>
      </c>
      <c r="J20" s="3">
        <f t="shared" si="10"/>
        <v>1058.3999999999999</v>
      </c>
      <c r="K20" s="3">
        <f t="shared" si="10"/>
        <v>705.59999999999991</v>
      </c>
      <c r="L20" s="3">
        <f t="shared" si="10"/>
        <v>705.59999999999991</v>
      </c>
      <c r="M20" s="3">
        <f t="shared" si="10"/>
        <v>352.79999999999995</v>
      </c>
      <c r="N20" s="3">
        <f t="shared" si="9"/>
        <v>10583.999999999998</v>
      </c>
    </row>
    <row r="21" spans="1:14" x14ac:dyDescent="0.25">
      <c r="A21" t="s">
        <v>24</v>
      </c>
      <c r="B21" s="3"/>
      <c r="C21" s="3">
        <f>+B8*0.3</f>
        <v>151.19999999999999</v>
      </c>
      <c r="D21" s="3">
        <f t="shared" ref="D21:M21" si="11">+C8*0.3</f>
        <v>226.79999999999998</v>
      </c>
      <c r="E21" s="3">
        <f t="shared" si="11"/>
        <v>226.79999999999998</v>
      </c>
      <c r="F21" s="3">
        <f t="shared" si="11"/>
        <v>302.39999999999998</v>
      </c>
      <c r="G21" s="3">
        <f t="shared" si="11"/>
        <v>604.79999999999995</v>
      </c>
      <c r="H21" s="3">
        <f t="shared" si="11"/>
        <v>604.79999999999995</v>
      </c>
      <c r="I21" s="3">
        <f t="shared" si="11"/>
        <v>604.79999999999995</v>
      </c>
      <c r="J21" s="3">
        <f t="shared" si="11"/>
        <v>604.79999999999995</v>
      </c>
      <c r="K21" s="3">
        <f t="shared" si="11"/>
        <v>453.59999999999997</v>
      </c>
      <c r="L21" s="3">
        <f t="shared" si="11"/>
        <v>302.39999999999998</v>
      </c>
      <c r="M21" s="3">
        <f t="shared" si="11"/>
        <v>302.39999999999998</v>
      </c>
      <c r="N21" s="3">
        <f t="shared" si="9"/>
        <v>4384.8</v>
      </c>
    </row>
    <row r="22" spans="1:14" x14ac:dyDescent="0.25">
      <c r="A22" t="s">
        <v>28</v>
      </c>
      <c r="B22" s="3">
        <f>+B9</f>
        <v>240</v>
      </c>
      <c r="C22" s="3">
        <f t="shared" ref="C22:M22" si="12">+C9</f>
        <v>360</v>
      </c>
      <c r="D22" s="3">
        <f t="shared" si="12"/>
        <v>360</v>
      </c>
      <c r="E22" s="3">
        <f t="shared" si="12"/>
        <v>480</v>
      </c>
      <c r="F22" s="3">
        <f t="shared" si="12"/>
        <v>960</v>
      </c>
      <c r="G22" s="3">
        <f t="shared" si="12"/>
        <v>960</v>
      </c>
      <c r="H22" s="3">
        <f t="shared" si="12"/>
        <v>960</v>
      </c>
      <c r="I22" s="3">
        <f t="shared" si="12"/>
        <v>960</v>
      </c>
      <c r="J22" s="3">
        <f t="shared" si="12"/>
        <v>720</v>
      </c>
      <c r="K22" s="3">
        <f t="shared" si="12"/>
        <v>480</v>
      </c>
      <c r="L22" s="3">
        <f t="shared" si="12"/>
        <v>480</v>
      </c>
      <c r="M22" s="3">
        <f t="shared" si="12"/>
        <v>240</v>
      </c>
      <c r="N22" s="3">
        <f t="shared" si="9"/>
        <v>7200</v>
      </c>
    </row>
    <row r="23" spans="1:14" x14ac:dyDescent="0.25">
      <c r="A23" t="s">
        <v>25</v>
      </c>
      <c r="B23" s="3">
        <v>150</v>
      </c>
      <c r="C23" s="3"/>
      <c r="D23" s="3"/>
      <c r="E23" s="3">
        <v>150</v>
      </c>
      <c r="F23" s="3"/>
      <c r="G23" s="3"/>
      <c r="H23" s="3">
        <v>150</v>
      </c>
      <c r="I23" s="3"/>
      <c r="J23" s="3"/>
      <c r="K23" s="3">
        <v>150</v>
      </c>
      <c r="L23" s="3"/>
      <c r="M23" s="3"/>
      <c r="N23" s="3">
        <f t="shared" si="9"/>
        <v>600</v>
      </c>
    </row>
    <row r="24" spans="1:14" x14ac:dyDescent="0.25">
      <c r="A24" t="s">
        <v>26</v>
      </c>
      <c r="B24" s="3">
        <v>50</v>
      </c>
      <c r="C24" s="3">
        <v>50</v>
      </c>
      <c r="D24" s="3">
        <v>50</v>
      </c>
      <c r="E24" s="3">
        <v>50</v>
      </c>
      <c r="F24" s="3">
        <v>50</v>
      </c>
      <c r="G24" s="3">
        <v>50</v>
      </c>
      <c r="H24" s="3">
        <v>50</v>
      </c>
      <c r="I24" s="3">
        <v>50</v>
      </c>
      <c r="J24" s="3">
        <v>50</v>
      </c>
      <c r="K24" s="3">
        <v>50</v>
      </c>
      <c r="L24" s="3">
        <v>50</v>
      </c>
      <c r="M24" s="3">
        <v>50</v>
      </c>
      <c r="N24" s="3">
        <f t="shared" si="9"/>
        <v>600</v>
      </c>
    </row>
    <row r="25" spans="1:14" x14ac:dyDescent="0.25">
      <c r="A25" t="s">
        <v>27</v>
      </c>
      <c r="B25" s="3">
        <v>1800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9"/>
        <v>1800</v>
      </c>
    </row>
    <row r="26" spans="1:14" ht="15.75" thickBot="1" x14ac:dyDescent="0.3">
      <c r="A26" t="s">
        <v>29</v>
      </c>
      <c r="B26" s="5">
        <f>SUM(B19:B25)</f>
        <v>2592.8000000000002</v>
      </c>
      <c r="C26" s="5">
        <f t="shared" ref="C26:M26" si="13">SUM(C19:C25)</f>
        <v>2482.3999999999996</v>
      </c>
      <c r="D26" s="5">
        <f t="shared" si="13"/>
        <v>3254</v>
      </c>
      <c r="E26" s="5">
        <f t="shared" si="13"/>
        <v>3700.4</v>
      </c>
      <c r="F26" s="5">
        <f t="shared" si="13"/>
        <v>5507.5999999999995</v>
      </c>
      <c r="G26" s="5">
        <f t="shared" si="13"/>
        <v>8594</v>
      </c>
      <c r="H26" s="5">
        <f t="shared" si="13"/>
        <v>8744</v>
      </c>
      <c r="I26" s="5">
        <f t="shared" si="13"/>
        <v>8594</v>
      </c>
      <c r="J26" s="5">
        <f t="shared" si="13"/>
        <v>8001.2</v>
      </c>
      <c r="K26" s="5">
        <f t="shared" si="13"/>
        <v>6015.2000000000007</v>
      </c>
      <c r="L26" s="5">
        <f t="shared" si="13"/>
        <v>4322</v>
      </c>
      <c r="M26" s="5">
        <f t="shared" si="13"/>
        <v>3729.2000000000003</v>
      </c>
      <c r="N26" s="5">
        <f t="shared" si="9"/>
        <v>65536.799999999988</v>
      </c>
    </row>
    <row r="27" spans="1:14" ht="15.75" thickTop="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s">
        <v>30</v>
      </c>
    </row>
    <row r="28" spans="1:14" x14ac:dyDescent="0.25">
      <c r="A28" t="s">
        <v>31</v>
      </c>
      <c r="B28" s="6">
        <f>+B16-B26</f>
        <v>-2352.8000000000002</v>
      </c>
      <c r="C28" s="6">
        <f t="shared" ref="C28:N28" si="14">+C16-C26</f>
        <v>-682.39999999999964</v>
      </c>
      <c r="D28" s="6">
        <f t="shared" si="14"/>
        <v>-14</v>
      </c>
      <c r="E28" s="6">
        <f t="shared" si="14"/>
        <v>19.599999999999909</v>
      </c>
      <c r="F28" s="6">
        <f t="shared" si="14"/>
        <v>-587.59999999999945</v>
      </c>
      <c r="G28" s="6">
        <f t="shared" si="14"/>
        <v>-434</v>
      </c>
      <c r="H28" s="6">
        <f t="shared" si="14"/>
        <v>856</v>
      </c>
      <c r="I28" s="6">
        <f t="shared" si="14"/>
        <v>1006</v>
      </c>
      <c r="J28" s="6">
        <f t="shared" si="14"/>
        <v>1358.8000000000002</v>
      </c>
      <c r="K28" s="6">
        <f t="shared" si="14"/>
        <v>1664.7999999999993</v>
      </c>
      <c r="L28" s="6">
        <f t="shared" si="14"/>
        <v>1198</v>
      </c>
      <c r="M28" s="6">
        <f t="shared" si="14"/>
        <v>830.79999999999973</v>
      </c>
      <c r="N28" s="6">
        <f t="shared" si="14"/>
        <v>2863.2000000000116</v>
      </c>
    </row>
    <row r="29" spans="1:14" x14ac:dyDescent="0.25">
      <c r="A29" t="s">
        <v>32</v>
      </c>
      <c r="B29" s="6">
        <v>0</v>
      </c>
      <c r="C29" s="6">
        <f>+B30</f>
        <v>-2352.8000000000002</v>
      </c>
      <c r="D29" s="6">
        <f t="shared" ref="D29:M29" si="15">+C30</f>
        <v>-3035.2</v>
      </c>
      <c r="E29" s="6">
        <f t="shared" si="15"/>
        <v>-3049.2</v>
      </c>
      <c r="F29" s="6">
        <f t="shared" si="15"/>
        <v>-3029.6</v>
      </c>
      <c r="G29" s="6">
        <f t="shared" si="15"/>
        <v>-3617.1999999999994</v>
      </c>
      <c r="H29" s="6">
        <f t="shared" si="15"/>
        <v>-4051.1999999999994</v>
      </c>
      <c r="I29" s="6">
        <f t="shared" si="15"/>
        <v>-3195.1999999999994</v>
      </c>
      <c r="J29" s="6">
        <f t="shared" si="15"/>
        <v>-2189.1999999999994</v>
      </c>
      <c r="K29" s="6">
        <f t="shared" si="15"/>
        <v>-830.39999999999918</v>
      </c>
      <c r="L29" s="6">
        <f t="shared" si="15"/>
        <v>834.40000000000009</v>
      </c>
      <c r="M29" s="6">
        <f t="shared" si="15"/>
        <v>2032.4</v>
      </c>
      <c r="N29" s="6"/>
    </row>
    <row r="30" spans="1:14" x14ac:dyDescent="0.25">
      <c r="A30" t="s">
        <v>33</v>
      </c>
      <c r="B30" s="6">
        <f>+B28+B29</f>
        <v>-2352.8000000000002</v>
      </c>
      <c r="C30" s="6">
        <f>+C28+C29</f>
        <v>-3035.2</v>
      </c>
      <c r="D30" s="6">
        <f t="shared" ref="D30:M30" si="16">+D28+D29</f>
        <v>-3049.2</v>
      </c>
      <c r="E30" s="6">
        <f t="shared" si="16"/>
        <v>-3029.6</v>
      </c>
      <c r="F30" s="6">
        <f t="shared" si="16"/>
        <v>-3617.1999999999994</v>
      </c>
      <c r="G30" s="6">
        <f t="shared" si="16"/>
        <v>-4051.1999999999994</v>
      </c>
      <c r="H30" s="6">
        <f t="shared" si="16"/>
        <v>-3195.1999999999994</v>
      </c>
      <c r="I30" s="6">
        <f t="shared" si="16"/>
        <v>-2189.1999999999994</v>
      </c>
      <c r="J30" s="6">
        <f t="shared" si="16"/>
        <v>-830.39999999999918</v>
      </c>
      <c r="K30" s="6">
        <f t="shared" si="16"/>
        <v>834.40000000000009</v>
      </c>
      <c r="L30" s="6">
        <f t="shared" si="16"/>
        <v>2032.4</v>
      </c>
      <c r="M30" s="6">
        <f t="shared" si="16"/>
        <v>2863.2</v>
      </c>
      <c r="N30" s="6"/>
    </row>
    <row r="31" spans="1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B32" s="4" t="s">
        <v>1</v>
      </c>
      <c r="C32" s="4" t="s">
        <v>2</v>
      </c>
      <c r="D32" s="4" t="s">
        <v>3</v>
      </c>
      <c r="E32" s="4" t="s">
        <v>4</v>
      </c>
      <c r="F32" s="4" t="s">
        <v>5</v>
      </c>
      <c r="G32" s="4" t="s">
        <v>6</v>
      </c>
      <c r="H32" s="4" t="s">
        <v>7</v>
      </c>
      <c r="I32" s="4" t="s">
        <v>8</v>
      </c>
      <c r="J32" s="4" t="s">
        <v>9</v>
      </c>
      <c r="K32" s="4" t="s">
        <v>10</v>
      </c>
      <c r="L32" s="4" t="s">
        <v>11</v>
      </c>
      <c r="M32" s="4" t="s">
        <v>12</v>
      </c>
      <c r="N32" s="4" t="s">
        <v>13</v>
      </c>
    </row>
    <row r="33" spans="1:14" x14ac:dyDescent="0.25">
      <c r="A33" t="s">
        <v>34</v>
      </c>
      <c r="B33" s="4" t="s">
        <v>14</v>
      </c>
      <c r="C33" s="4" t="s">
        <v>14</v>
      </c>
      <c r="D33" s="4" t="s">
        <v>14</v>
      </c>
      <c r="E33" s="4" t="s">
        <v>14</v>
      </c>
      <c r="F33" s="4" t="s">
        <v>14</v>
      </c>
      <c r="G33" s="4" t="s">
        <v>14</v>
      </c>
      <c r="H33" s="4" t="s">
        <v>14</v>
      </c>
      <c r="I33" s="4" t="s">
        <v>14</v>
      </c>
      <c r="J33" s="4" t="s">
        <v>14</v>
      </c>
      <c r="K33" s="4" t="s">
        <v>14</v>
      </c>
      <c r="L33" s="4" t="s">
        <v>14</v>
      </c>
      <c r="M33" s="4" t="s">
        <v>14</v>
      </c>
      <c r="N33" s="4" t="s">
        <v>14</v>
      </c>
    </row>
    <row r="34" spans="1:14" x14ac:dyDescent="0.25">
      <c r="A34" t="s">
        <v>35</v>
      </c>
      <c r="B34" s="3">
        <f>+B3</f>
        <v>2400</v>
      </c>
      <c r="C34" s="3">
        <f t="shared" ref="C34:M34" si="17">+C3</f>
        <v>3600</v>
      </c>
      <c r="D34" s="3">
        <f t="shared" si="17"/>
        <v>3600</v>
      </c>
      <c r="E34" s="3">
        <f t="shared" si="17"/>
        <v>4800</v>
      </c>
      <c r="F34" s="3">
        <f t="shared" si="17"/>
        <v>9600</v>
      </c>
      <c r="G34" s="3">
        <f t="shared" si="17"/>
        <v>9600</v>
      </c>
      <c r="H34" s="3">
        <f t="shared" si="17"/>
        <v>9600</v>
      </c>
      <c r="I34" s="3">
        <f t="shared" si="17"/>
        <v>9600</v>
      </c>
      <c r="J34" s="3">
        <f t="shared" si="17"/>
        <v>7200</v>
      </c>
      <c r="K34" s="3">
        <f t="shared" si="17"/>
        <v>4800</v>
      </c>
      <c r="L34" s="3">
        <f t="shared" si="17"/>
        <v>4800</v>
      </c>
      <c r="M34" s="3">
        <f t="shared" si="17"/>
        <v>2400</v>
      </c>
      <c r="N34" s="3">
        <f t="shared" ref="N34" si="18">SUM(B34:M34)</f>
        <v>72000</v>
      </c>
    </row>
    <row r="35" spans="1:14" x14ac:dyDescent="0.25">
      <c r="A35" t="s">
        <v>36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t="s">
        <v>37</v>
      </c>
      <c r="B36" s="3">
        <f>+B7</f>
        <v>1392</v>
      </c>
      <c r="C36" s="3">
        <f t="shared" ref="C36:M36" si="19">+C7</f>
        <v>2088</v>
      </c>
      <c r="D36" s="3">
        <f t="shared" si="19"/>
        <v>2088</v>
      </c>
      <c r="E36" s="3">
        <f t="shared" si="19"/>
        <v>2784</v>
      </c>
      <c r="F36" s="3">
        <f t="shared" si="19"/>
        <v>5568</v>
      </c>
      <c r="G36" s="3">
        <f t="shared" si="19"/>
        <v>5568</v>
      </c>
      <c r="H36" s="3">
        <f t="shared" si="19"/>
        <v>5568</v>
      </c>
      <c r="I36" s="3">
        <f t="shared" si="19"/>
        <v>5568</v>
      </c>
      <c r="J36" s="3">
        <f t="shared" si="19"/>
        <v>4176</v>
      </c>
      <c r="K36" s="3">
        <f t="shared" si="19"/>
        <v>2784</v>
      </c>
      <c r="L36" s="3">
        <f t="shared" si="19"/>
        <v>2784</v>
      </c>
      <c r="M36" s="3">
        <f t="shared" si="19"/>
        <v>1392</v>
      </c>
      <c r="N36" s="3">
        <f t="shared" ref="N36:N39" si="20">SUM(B36:M36)</f>
        <v>41760</v>
      </c>
    </row>
    <row r="37" spans="1:14" x14ac:dyDescent="0.25">
      <c r="A37" t="s">
        <v>38</v>
      </c>
      <c r="B37" s="3">
        <f>+B8</f>
        <v>504</v>
      </c>
      <c r="C37" s="3">
        <f t="shared" ref="C37:M37" si="21">+C8</f>
        <v>756</v>
      </c>
      <c r="D37" s="3">
        <f t="shared" si="21"/>
        <v>756</v>
      </c>
      <c r="E37" s="3">
        <f t="shared" si="21"/>
        <v>1008</v>
      </c>
      <c r="F37" s="3">
        <f t="shared" si="21"/>
        <v>2016</v>
      </c>
      <c r="G37" s="3">
        <f t="shared" si="21"/>
        <v>2016</v>
      </c>
      <c r="H37" s="3">
        <f t="shared" si="21"/>
        <v>2016</v>
      </c>
      <c r="I37" s="3">
        <f t="shared" si="21"/>
        <v>2016</v>
      </c>
      <c r="J37" s="3">
        <f t="shared" si="21"/>
        <v>1512</v>
      </c>
      <c r="K37" s="3">
        <f t="shared" si="21"/>
        <v>1008</v>
      </c>
      <c r="L37" s="3">
        <f t="shared" si="21"/>
        <v>1008</v>
      </c>
      <c r="M37" s="3">
        <f t="shared" si="21"/>
        <v>504</v>
      </c>
      <c r="N37" s="3">
        <f t="shared" si="20"/>
        <v>15120</v>
      </c>
    </row>
    <row r="38" spans="1:14" x14ac:dyDescent="0.25">
      <c r="A38" t="s">
        <v>39</v>
      </c>
      <c r="B38" s="3">
        <f>+B9</f>
        <v>240</v>
      </c>
      <c r="C38" s="3">
        <f t="shared" ref="C38:M38" si="22">+C9</f>
        <v>360</v>
      </c>
      <c r="D38" s="3">
        <f t="shared" si="22"/>
        <v>360</v>
      </c>
      <c r="E38" s="3">
        <f t="shared" si="22"/>
        <v>480</v>
      </c>
      <c r="F38" s="3">
        <f t="shared" si="22"/>
        <v>960</v>
      </c>
      <c r="G38" s="3">
        <f t="shared" si="22"/>
        <v>960</v>
      </c>
      <c r="H38" s="3">
        <f t="shared" si="22"/>
        <v>960</v>
      </c>
      <c r="I38" s="3">
        <f t="shared" si="22"/>
        <v>960</v>
      </c>
      <c r="J38" s="3">
        <f t="shared" si="22"/>
        <v>720</v>
      </c>
      <c r="K38" s="3">
        <f t="shared" si="22"/>
        <v>480</v>
      </c>
      <c r="L38" s="3">
        <f t="shared" si="22"/>
        <v>480</v>
      </c>
      <c r="M38" s="3">
        <f t="shared" si="22"/>
        <v>240</v>
      </c>
      <c r="N38" s="3">
        <f t="shared" si="20"/>
        <v>7200</v>
      </c>
    </row>
    <row r="39" spans="1:14" x14ac:dyDescent="0.25">
      <c r="A39" t="s">
        <v>40</v>
      </c>
      <c r="B39" s="3">
        <f>SUM(B36:B38)</f>
        <v>2136</v>
      </c>
      <c r="C39" s="3">
        <f t="shared" ref="C39:M39" si="23">SUM(C36:C38)</f>
        <v>3204</v>
      </c>
      <c r="D39" s="3">
        <f t="shared" si="23"/>
        <v>3204</v>
      </c>
      <c r="E39" s="3">
        <f t="shared" si="23"/>
        <v>4272</v>
      </c>
      <c r="F39" s="3">
        <f t="shared" si="23"/>
        <v>8544</v>
      </c>
      <c r="G39" s="3">
        <f t="shared" si="23"/>
        <v>8544</v>
      </c>
      <c r="H39" s="3">
        <f t="shared" si="23"/>
        <v>8544</v>
      </c>
      <c r="I39" s="3">
        <f t="shared" si="23"/>
        <v>8544</v>
      </c>
      <c r="J39" s="3">
        <f t="shared" si="23"/>
        <v>6408</v>
      </c>
      <c r="K39" s="3">
        <f t="shared" si="23"/>
        <v>4272</v>
      </c>
      <c r="L39" s="3">
        <f t="shared" si="23"/>
        <v>4272</v>
      </c>
      <c r="M39" s="3">
        <f t="shared" si="23"/>
        <v>2136</v>
      </c>
      <c r="N39" s="3">
        <f t="shared" si="20"/>
        <v>64080</v>
      </c>
    </row>
    <row r="40" spans="1:14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t="s">
        <v>41</v>
      </c>
      <c r="B41" s="3">
        <f>+B34-B39</f>
        <v>264</v>
      </c>
      <c r="C41" s="3">
        <f t="shared" ref="C41:M41" si="24">+C34-C39</f>
        <v>396</v>
      </c>
      <c r="D41" s="3">
        <f t="shared" si="24"/>
        <v>396</v>
      </c>
      <c r="E41" s="3">
        <f t="shared" si="24"/>
        <v>528</v>
      </c>
      <c r="F41" s="3">
        <f t="shared" si="24"/>
        <v>1056</v>
      </c>
      <c r="G41" s="3">
        <f t="shared" si="24"/>
        <v>1056</v>
      </c>
      <c r="H41" s="3">
        <f t="shared" si="24"/>
        <v>1056</v>
      </c>
      <c r="I41" s="3">
        <f t="shared" si="24"/>
        <v>1056</v>
      </c>
      <c r="J41" s="3">
        <f t="shared" si="24"/>
        <v>792</v>
      </c>
      <c r="K41" s="3">
        <f t="shared" si="24"/>
        <v>528</v>
      </c>
      <c r="L41" s="3">
        <f t="shared" si="24"/>
        <v>528</v>
      </c>
      <c r="M41" s="3">
        <f t="shared" si="24"/>
        <v>264</v>
      </c>
      <c r="N41" s="3">
        <f t="shared" ref="N41:N44" si="25">SUM(B41:M41)</f>
        <v>7920</v>
      </c>
    </row>
    <row r="42" spans="1:14" x14ac:dyDescent="0.25">
      <c r="A42" t="s">
        <v>42</v>
      </c>
      <c r="B42" s="3">
        <f>+B24</f>
        <v>50</v>
      </c>
      <c r="C42" s="3">
        <f t="shared" ref="C42:M42" si="26">+C24</f>
        <v>50</v>
      </c>
      <c r="D42" s="3">
        <f t="shared" si="26"/>
        <v>50</v>
      </c>
      <c r="E42" s="3">
        <f t="shared" si="26"/>
        <v>50</v>
      </c>
      <c r="F42" s="3">
        <f t="shared" si="26"/>
        <v>50</v>
      </c>
      <c r="G42" s="3">
        <f t="shared" si="26"/>
        <v>50</v>
      </c>
      <c r="H42" s="3">
        <f t="shared" si="26"/>
        <v>50</v>
      </c>
      <c r="I42" s="3">
        <f t="shared" si="26"/>
        <v>50</v>
      </c>
      <c r="J42" s="3">
        <f t="shared" si="26"/>
        <v>50</v>
      </c>
      <c r="K42" s="3">
        <f t="shared" si="26"/>
        <v>50</v>
      </c>
      <c r="L42" s="3">
        <f t="shared" si="26"/>
        <v>50</v>
      </c>
      <c r="M42" s="3">
        <f t="shared" si="26"/>
        <v>50</v>
      </c>
      <c r="N42" s="3">
        <f t="shared" si="25"/>
        <v>600</v>
      </c>
    </row>
    <row r="43" spans="1:14" x14ac:dyDescent="0.25">
      <c r="A43" t="s">
        <v>25</v>
      </c>
      <c r="B43" s="3">
        <v>50</v>
      </c>
      <c r="C43" s="3">
        <v>50</v>
      </c>
      <c r="D43" s="3">
        <v>50</v>
      </c>
      <c r="E43" s="3">
        <v>50</v>
      </c>
      <c r="F43" s="3">
        <v>50</v>
      </c>
      <c r="G43" s="3">
        <v>50</v>
      </c>
      <c r="H43" s="3">
        <v>50</v>
      </c>
      <c r="I43" s="3">
        <v>50</v>
      </c>
      <c r="J43" s="3">
        <v>50</v>
      </c>
      <c r="K43" s="3">
        <v>50</v>
      </c>
      <c r="L43" s="3">
        <v>50</v>
      </c>
      <c r="M43" s="3">
        <v>50</v>
      </c>
      <c r="N43" s="3">
        <f>SUM(B43:M43)</f>
        <v>600</v>
      </c>
    </row>
    <row r="44" spans="1:14" x14ac:dyDescent="0.25">
      <c r="A44" t="s">
        <v>43</v>
      </c>
      <c r="B44" s="3">
        <f>+$B$25/10/12</f>
        <v>15</v>
      </c>
      <c r="C44" s="3">
        <f t="shared" ref="C44:M44" si="27">+$B$25/10/12</f>
        <v>15</v>
      </c>
      <c r="D44" s="3">
        <f t="shared" si="27"/>
        <v>15</v>
      </c>
      <c r="E44" s="3">
        <f t="shared" si="27"/>
        <v>15</v>
      </c>
      <c r="F44" s="3">
        <f t="shared" si="27"/>
        <v>15</v>
      </c>
      <c r="G44" s="3">
        <f t="shared" si="27"/>
        <v>15</v>
      </c>
      <c r="H44" s="3">
        <f t="shared" si="27"/>
        <v>15</v>
      </c>
      <c r="I44" s="3">
        <f t="shared" si="27"/>
        <v>15</v>
      </c>
      <c r="J44" s="3">
        <f t="shared" si="27"/>
        <v>15</v>
      </c>
      <c r="K44" s="3">
        <f t="shared" si="27"/>
        <v>15</v>
      </c>
      <c r="L44" s="3">
        <f t="shared" si="27"/>
        <v>15</v>
      </c>
      <c r="M44" s="3">
        <f t="shared" si="27"/>
        <v>15</v>
      </c>
      <c r="N44" s="3">
        <f t="shared" si="25"/>
        <v>180</v>
      </c>
    </row>
    <row r="45" spans="1:14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t="s">
        <v>44</v>
      </c>
      <c r="B46" s="3">
        <f>+B41-B42-B44-B43</f>
        <v>149</v>
      </c>
      <c r="C46" s="3">
        <f t="shared" ref="C46:N46" si="28">+C41-C42-C44-C43</f>
        <v>281</v>
      </c>
      <c r="D46" s="3">
        <f t="shared" si="28"/>
        <v>281</v>
      </c>
      <c r="E46" s="3">
        <f t="shared" si="28"/>
        <v>413</v>
      </c>
      <c r="F46" s="3">
        <f t="shared" si="28"/>
        <v>941</v>
      </c>
      <c r="G46" s="3">
        <f t="shared" si="28"/>
        <v>941</v>
      </c>
      <c r="H46" s="3">
        <f t="shared" si="28"/>
        <v>941</v>
      </c>
      <c r="I46" s="3">
        <f t="shared" si="28"/>
        <v>941</v>
      </c>
      <c r="J46" s="3">
        <f t="shared" si="28"/>
        <v>677</v>
      </c>
      <c r="K46" s="3">
        <f t="shared" si="28"/>
        <v>413</v>
      </c>
      <c r="L46" s="3">
        <f t="shared" si="28"/>
        <v>413</v>
      </c>
      <c r="M46" s="3">
        <f t="shared" si="28"/>
        <v>149</v>
      </c>
      <c r="N46" s="3">
        <f t="shared" si="28"/>
        <v>6540</v>
      </c>
    </row>
    <row r="48" spans="1:14" x14ac:dyDescent="0.25">
      <c r="A48" t="s">
        <v>45</v>
      </c>
      <c r="B48" s="1" t="s">
        <v>14</v>
      </c>
    </row>
    <row r="49" spans="1:3" x14ac:dyDescent="0.25">
      <c r="A49" t="s">
        <v>46</v>
      </c>
      <c r="B49" s="3">
        <f>+B25-N44</f>
        <v>1620</v>
      </c>
      <c r="C49" t="s">
        <v>57</v>
      </c>
    </row>
    <row r="50" spans="1:3" x14ac:dyDescent="0.25">
      <c r="B50" s="3"/>
    </row>
    <row r="51" spans="1:3" x14ac:dyDescent="0.25">
      <c r="A51" t="s">
        <v>47</v>
      </c>
      <c r="B51" s="3"/>
    </row>
    <row r="52" spans="1:3" x14ac:dyDescent="0.25">
      <c r="A52" t="s">
        <v>48</v>
      </c>
      <c r="B52" s="3">
        <f>+N3-N16</f>
        <v>3600</v>
      </c>
      <c r="C52" t="s">
        <v>56</v>
      </c>
    </row>
    <row r="53" spans="1:3" x14ac:dyDescent="0.25">
      <c r="A53" t="s">
        <v>49</v>
      </c>
      <c r="B53" s="3">
        <f>+N28</f>
        <v>2863.2000000000116</v>
      </c>
      <c r="C53" t="s">
        <v>58</v>
      </c>
    </row>
    <row r="54" spans="1:3" ht="15.75" thickBot="1" x14ac:dyDescent="0.3">
      <c r="B54" s="5">
        <f>+B52+B53</f>
        <v>6463.2000000000116</v>
      </c>
    </row>
    <row r="55" spans="1:3" ht="16.5" thickTop="1" thickBot="1" x14ac:dyDescent="0.3">
      <c r="A55" t="s">
        <v>50</v>
      </c>
      <c r="B55" s="7">
        <f>+B49+B54</f>
        <v>8083.2000000000116</v>
      </c>
    </row>
    <row r="56" spans="1:3" ht="15.75" thickTop="1" x14ac:dyDescent="0.25">
      <c r="B56" s="3"/>
    </row>
    <row r="57" spans="1:3" x14ac:dyDescent="0.25">
      <c r="A57" t="s">
        <v>51</v>
      </c>
      <c r="B57" s="3"/>
    </row>
    <row r="58" spans="1:3" x14ac:dyDescent="0.25">
      <c r="A58" t="s">
        <v>23</v>
      </c>
      <c r="B58" s="3">
        <f>+N7-N19</f>
        <v>1392</v>
      </c>
      <c r="C58" t="s">
        <v>60</v>
      </c>
    </row>
    <row r="59" spans="1:3" x14ac:dyDescent="0.25">
      <c r="A59" t="s">
        <v>24</v>
      </c>
      <c r="B59" s="3">
        <f>+M8*0.3</f>
        <v>151.19999999999999</v>
      </c>
      <c r="C59" t="s">
        <v>61</v>
      </c>
    </row>
    <row r="60" spans="1:3" ht="15.75" thickBot="1" x14ac:dyDescent="0.3">
      <c r="A60" t="s">
        <v>52</v>
      </c>
      <c r="B60" s="5">
        <f>+B58+B59</f>
        <v>1543.2</v>
      </c>
    </row>
    <row r="61" spans="1:3" ht="15.75" thickTop="1" x14ac:dyDescent="0.25">
      <c r="B61" s="3"/>
    </row>
    <row r="62" spans="1:3" ht="15.75" thickBot="1" x14ac:dyDescent="0.3">
      <c r="A62" t="s">
        <v>53</v>
      </c>
      <c r="B62" s="8">
        <f>+B55-B60</f>
        <v>6540.0000000000118</v>
      </c>
    </row>
    <row r="63" spans="1:3" ht="15.75" thickTop="1" x14ac:dyDescent="0.25">
      <c r="B63" s="3"/>
    </row>
    <row r="64" spans="1:3" ht="15.75" thickBot="1" x14ac:dyDescent="0.3">
      <c r="A64" t="s">
        <v>54</v>
      </c>
      <c r="B64" s="8">
        <f>+N46</f>
        <v>6540</v>
      </c>
      <c r="C64" t="s">
        <v>59</v>
      </c>
    </row>
    <row r="65" spans="1:2" ht="15.75" thickTop="1" x14ac:dyDescent="0.25">
      <c r="B65" s="3"/>
    </row>
    <row r="66" spans="1:2" x14ac:dyDescent="0.25">
      <c r="A66" t="s">
        <v>62</v>
      </c>
      <c r="B66" s="3"/>
    </row>
    <row r="67" spans="1:2" x14ac:dyDescent="0.25">
      <c r="B67" s="3"/>
    </row>
  </sheetData>
  <pageMargins left="0.31496062992125984" right="0.31496062992125984" top="0.74803149606299213" bottom="0.35433070866141736" header="0.31496062992125984" footer="0.19685039370078741"/>
  <pageSetup paperSize="9" orientation="landscape" horizontalDpi="0" verticalDpi="0" r:id="rId1"/>
  <headerFooter>
    <oddHeader>&amp;CQuestion 11.2 Answer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Scott</dc:creator>
  <cp:lastModifiedBy>Peter Scott</cp:lastModifiedBy>
  <dcterms:created xsi:type="dcterms:W3CDTF">2014-06-17T09:10:04Z</dcterms:created>
  <dcterms:modified xsi:type="dcterms:W3CDTF">2017-12-20T12:32:31Z</dcterms:modified>
</cp:coreProperties>
</file>